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กปร\งานก่อสร้าง\งานต่อเติมห้องอาหาร\"/>
    </mc:Choice>
  </mc:AlternateContent>
  <bookViews>
    <workbookView xWindow="0" yWindow="0" windowWidth="20490" windowHeight="7665" firstSheet="2" activeTab="3"/>
  </bookViews>
  <sheets>
    <sheet name="ปร.6" sheetId="23" r:id="rId1"/>
    <sheet name="ปร.5 ก" sheetId="22" r:id="rId2"/>
    <sheet name="ปร.5 ข" sheetId="24" r:id="rId3"/>
    <sheet name="ปร.4 ก(ห้องสมุด)" sheetId="16" r:id="rId4"/>
    <sheet name="ปร.4 ก(อาหาร) (2)" sheetId="30" r:id="rId5"/>
    <sheet name="ปร.4 ก(อาหาร)" sheetId="13" r:id="rId6"/>
    <sheet name="ปร.4 ก(ระบบสารสนเทศ)" sheetId="26" r:id="rId7"/>
    <sheet name="ปร.4 ข(ห้องสมุด)" sheetId="18" r:id="rId8"/>
    <sheet name="ปร.4 ข(ห้องสมุด) (2)" sheetId="29" r:id="rId9"/>
    <sheet name="ปร.4 ข(อาหาร)" sheetId="1" r:id="rId10"/>
    <sheet name="ปร.4 ข(ระบบสารสนเทศ)" sheetId="27" r:id="rId11"/>
    <sheet name="ปร.4 ข(ระบบสารสนเทศ) (2)" sheetId="28" r:id="rId12"/>
    <sheet name="FACTOR F" sheetId="25" r:id="rId13"/>
    <sheet name="2งานฝ้าเพดาน" sheetId="3" r:id="rId14"/>
    <sheet name="2ผนัง" sheetId="6" r:id="rId15"/>
    <sheet name="2งานพื้น" sheetId="5" r:id="rId16"/>
    <sheet name="โครงสร้างห้องสมุด" sheetId="17" r:id="rId17"/>
    <sheet name="หลังคาคุมทางเดิน" sheetId="14" r:id="rId18"/>
    <sheet name="โครงสร้างเหล็กทางเดิน" sheetId="15" r:id="rId19"/>
    <sheet name="วัสดุมวลรวมต่อหน่วย" sheetId="7" r:id="rId20"/>
    <sheet name="วัสดุมวลพื้น" sheetId="11" r:id="rId21"/>
    <sheet name="วัสดุมวลผนัง" sheetId="10" r:id="rId22"/>
    <sheet name="วัสดุมวลฝ้า" sheetId="12" r:id="rId23"/>
    <sheet name="วัสดุมวลสี" sheetId="9" r:id="rId24"/>
    <sheet name="ราคสืบอินเตอร์เนต" sheetId="8" r:id="rId25"/>
  </sheets>
  <definedNames>
    <definedName name="_xlnm.Print_Area" localSheetId="1">'ปร.5 ก'!$A$1:$F$40</definedName>
    <definedName name="_xlnm.Print_Area" localSheetId="2">'ปร.5 ข'!$A$1:$F$40</definedName>
    <definedName name="_xlnm.Print_Area" localSheetId="0">ปร.6!$A$1:$F$40</definedName>
    <definedName name="_xlnm.Print_Titles" localSheetId="6">'ปร.4 ก(ระบบสารสนเทศ)'!$6:$7</definedName>
    <definedName name="_xlnm.Print_Titles" localSheetId="3">'ปร.4 ก(ห้องสมุด)'!$7:$8</definedName>
    <definedName name="_xlnm.Print_Titles" localSheetId="5">'ปร.4 ก(อาหาร)'!$7:$8</definedName>
    <definedName name="_xlnm.Print_Titles" localSheetId="10">'ปร.4 ข(ระบบสารสนเทศ)'!$6:$7</definedName>
    <definedName name="_xlnm.Print_Titles" localSheetId="7">'ปร.4 ข(ห้องสมุด)'!$7:$8</definedName>
    <definedName name="_xlnm.Print_Titles" localSheetId="9">'ปร.4 ข(อาหาร)'!$7:$8</definedName>
    <definedName name="_xlnm.Print_Titles" localSheetId="24">ราคสืบอินเตอร์เนต!$1:$1</definedName>
    <definedName name="_xlnm.Print_Titles" localSheetId="21">วัสดุมวลผนัง!$1:$1</definedName>
    <definedName name="_xlnm.Print_Titles" localSheetId="22">วัสดุมวลฝ้า!$1:$1</definedName>
    <definedName name="_xlnm.Print_Titles" localSheetId="20">วัสดุมวลพื้น!$1:$1</definedName>
    <definedName name="_xlnm.Print_Titles" localSheetId="19">วัสดุมวลรวมต่อหน่วย!$1:$1</definedName>
    <definedName name="_xlnm.Print_Titles" localSheetId="23">วัสดุมวลสี!$1:$1</definedName>
  </definedNames>
  <calcPr calcId="162913"/>
</workbook>
</file>

<file path=xl/calcChain.xml><?xml version="1.0" encoding="utf-8"?>
<calcChain xmlns="http://schemas.openxmlformats.org/spreadsheetml/2006/main">
  <c r="H76" i="13" l="1"/>
  <c r="F76" i="13"/>
  <c r="F77" i="13"/>
  <c r="H77" i="13"/>
  <c r="H75" i="13"/>
  <c r="H74" i="13"/>
  <c r="F74" i="13"/>
  <c r="H73" i="13"/>
  <c r="F73" i="13"/>
  <c r="H72" i="13"/>
  <c r="F72" i="13"/>
  <c r="H71" i="13"/>
  <c r="F71" i="13"/>
  <c r="H70" i="13"/>
  <c r="F70" i="13"/>
  <c r="H69" i="13"/>
  <c r="F69" i="13"/>
  <c r="I77" i="13" l="1"/>
  <c r="I76" i="13"/>
  <c r="I73" i="13"/>
  <c r="F75" i="13"/>
  <c r="I75" i="13" s="1"/>
  <c r="I74" i="13"/>
  <c r="I71" i="13"/>
  <c r="I70" i="13"/>
  <c r="I72" i="13"/>
  <c r="I69" i="13"/>
  <c r="B19" i="23"/>
  <c r="B16" i="23"/>
  <c r="D15" i="22"/>
  <c r="H54" i="16"/>
  <c r="H55" i="16"/>
  <c r="H56" i="16"/>
  <c r="H61" i="16"/>
  <c r="H62" i="16"/>
  <c r="H63" i="16"/>
  <c r="H64" i="16"/>
  <c r="H66" i="16"/>
  <c r="H68" i="16"/>
  <c r="H70" i="16"/>
  <c r="H72" i="16"/>
  <c r="H73" i="16"/>
  <c r="H76" i="16"/>
  <c r="H77" i="16"/>
  <c r="H79" i="16"/>
  <c r="H80" i="16"/>
  <c r="H81" i="16"/>
  <c r="H53" i="16"/>
  <c r="F54" i="16"/>
  <c r="F55" i="16"/>
  <c r="F56" i="16"/>
  <c r="F61" i="16"/>
  <c r="F62" i="16"/>
  <c r="F63" i="16"/>
  <c r="F64" i="16"/>
  <c r="F66" i="16"/>
  <c r="F68" i="16"/>
  <c r="F70" i="16"/>
  <c r="F72" i="16"/>
  <c r="F73" i="16"/>
  <c r="F76" i="16"/>
  <c r="F77" i="16"/>
  <c r="F79" i="16"/>
  <c r="F80" i="16"/>
  <c r="F81" i="16"/>
  <c r="F53" i="16"/>
  <c r="H113" i="13"/>
  <c r="H114" i="13"/>
  <c r="H115" i="13"/>
  <c r="H116" i="13"/>
  <c r="H117" i="13"/>
  <c r="H120" i="13"/>
  <c r="H121" i="13"/>
  <c r="H123" i="13"/>
  <c r="H125" i="13"/>
  <c r="H127" i="13"/>
  <c r="H129" i="13"/>
  <c r="H131" i="13"/>
  <c r="H133" i="13"/>
  <c r="H136" i="13"/>
  <c r="H137" i="13"/>
  <c r="H139" i="13"/>
  <c r="H140" i="13"/>
  <c r="H142" i="13"/>
  <c r="H143" i="13"/>
  <c r="H144" i="13"/>
  <c r="H145" i="13"/>
  <c r="H146" i="13"/>
  <c r="H112" i="13"/>
  <c r="F113" i="13"/>
  <c r="F114" i="13"/>
  <c r="F115" i="13"/>
  <c r="F116" i="13"/>
  <c r="F117" i="13"/>
  <c r="F120" i="13"/>
  <c r="F121" i="13"/>
  <c r="F123" i="13"/>
  <c r="F125" i="13"/>
  <c r="F127" i="13"/>
  <c r="F129" i="13"/>
  <c r="F131" i="13"/>
  <c r="F133" i="13"/>
  <c r="F136" i="13"/>
  <c r="F137" i="13"/>
  <c r="F139" i="13"/>
  <c r="F140" i="13"/>
  <c r="F142" i="13"/>
  <c r="F143" i="13"/>
  <c r="F144" i="13"/>
  <c r="F145" i="13"/>
  <c r="F146" i="13"/>
  <c r="F112" i="13"/>
  <c r="G39" i="16"/>
  <c r="E39" i="16"/>
  <c r="F87" i="11"/>
  <c r="G87" i="11" s="1"/>
  <c r="F86" i="11"/>
  <c r="G88" i="11"/>
  <c r="G86" i="11"/>
  <c r="G85" i="11"/>
  <c r="G57" i="13"/>
  <c r="E56" i="13"/>
  <c r="E57" i="13"/>
  <c r="I73" i="16" l="1"/>
  <c r="I80" i="16"/>
  <c r="I66" i="16"/>
  <c r="I61" i="16"/>
  <c r="I112" i="13"/>
  <c r="I143" i="13"/>
  <c r="I137" i="13"/>
  <c r="I129" i="13"/>
  <c r="I121" i="13"/>
  <c r="I115" i="13"/>
  <c r="I146" i="13"/>
  <c r="I142" i="13"/>
  <c r="I136" i="13"/>
  <c r="I127" i="13"/>
  <c r="I120" i="13"/>
  <c r="I114" i="13"/>
  <c r="I145" i="13"/>
  <c r="I140" i="13"/>
  <c r="I133" i="13"/>
  <c r="I125" i="13"/>
  <c r="I117" i="13"/>
  <c r="I113" i="13"/>
  <c r="I144" i="13"/>
  <c r="I139" i="13"/>
  <c r="I131" i="13"/>
  <c r="I123" i="13"/>
  <c r="I116" i="13"/>
  <c r="I53" i="16"/>
  <c r="I77" i="16"/>
  <c r="I70" i="16"/>
  <c r="I63" i="16"/>
  <c r="I81" i="16"/>
  <c r="I76" i="16"/>
  <c r="I68" i="16"/>
  <c r="I62" i="16"/>
  <c r="I54" i="16"/>
  <c r="I55" i="16"/>
  <c r="I79" i="16"/>
  <c r="I72" i="16"/>
  <c r="I64" i="16"/>
  <c r="I56" i="16"/>
  <c r="G89" i="11"/>
  <c r="F41" i="27"/>
  <c r="F43" i="27"/>
  <c r="F39" i="27"/>
  <c r="F31" i="27"/>
  <c r="I31" i="27" s="1"/>
  <c r="F30" i="27"/>
  <c r="I30" i="27" s="1"/>
  <c r="H43" i="27"/>
  <c r="H41" i="27"/>
  <c r="H39" i="27"/>
  <c r="F36" i="27"/>
  <c r="I36" i="27" s="1"/>
  <c r="F35" i="27"/>
  <c r="F34" i="27"/>
  <c r="I34" i="27" s="1"/>
  <c r="F29" i="27"/>
  <c r="I29" i="27" s="1"/>
  <c r="F28" i="27"/>
  <c r="F25" i="27"/>
  <c r="I25" i="27" s="1"/>
  <c r="F24" i="27"/>
  <c r="I24" i="27" s="1"/>
  <c r="F23" i="27"/>
  <c r="I23" i="27" s="1"/>
  <c r="F22" i="27"/>
  <c r="I22" i="27" s="1"/>
  <c r="F21" i="27"/>
  <c r="I21" i="27" s="1"/>
  <c r="F20" i="27"/>
  <c r="I20" i="27" s="1"/>
  <c r="F19" i="27"/>
  <c r="F16" i="27"/>
  <c r="I16" i="27" s="1"/>
  <c r="F15" i="27"/>
  <c r="I15" i="27" s="1"/>
  <c r="F14" i="27"/>
  <c r="I14" i="27" s="1"/>
  <c r="F13" i="27"/>
  <c r="I13" i="27" s="1"/>
  <c r="F12" i="27"/>
  <c r="I12" i="27" s="1"/>
  <c r="F11" i="27"/>
  <c r="I11" i="27" s="1"/>
  <c r="F10" i="27"/>
  <c r="I10" i="27" s="1"/>
  <c r="I28" i="26"/>
  <c r="I22" i="26"/>
  <c r="I12" i="26"/>
  <c r="H11" i="26"/>
  <c r="I33" i="26"/>
  <c r="H33" i="26"/>
  <c r="F33" i="26"/>
  <c r="H27" i="26"/>
  <c r="F27" i="26"/>
  <c r="H26" i="26"/>
  <c r="F26" i="26"/>
  <c r="H21" i="26"/>
  <c r="F21" i="26"/>
  <c r="H20" i="26"/>
  <c r="F20" i="26"/>
  <c r="H19" i="26"/>
  <c r="F19" i="26"/>
  <c r="H18" i="26"/>
  <c r="F18" i="26"/>
  <c r="H17" i="26"/>
  <c r="F17" i="26"/>
  <c r="H16" i="26"/>
  <c r="F16" i="26"/>
  <c r="F11" i="26"/>
  <c r="H10" i="26"/>
  <c r="F10" i="26"/>
  <c r="F32" i="27" l="1"/>
  <c r="I17" i="27"/>
  <c r="I28" i="27"/>
  <c r="I32" i="27" s="1"/>
  <c r="F26" i="27"/>
  <c r="F37" i="27"/>
  <c r="F17" i="27"/>
  <c r="I41" i="27"/>
  <c r="I43" i="27"/>
  <c r="F45" i="27"/>
  <c r="I39" i="27"/>
  <c r="I35" i="27"/>
  <c r="I37" i="27" s="1"/>
  <c r="I19" i="27"/>
  <c r="I26" i="27" s="1"/>
  <c r="H45" i="27"/>
  <c r="I16" i="26"/>
  <c r="I17" i="26"/>
  <c r="I21" i="26"/>
  <c r="I27" i="26"/>
  <c r="I20" i="26"/>
  <c r="I10" i="26"/>
  <c r="F14" i="26"/>
  <c r="H30" i="26"/>
  <c r="I18" i="26"/>
  <c r="I19" i="26"/>
  <c r="F24" i="26"/>
  <c r="I26" i="26"/>
  <c r="I30" i="26" s="1"/>
  <c r="H14" i="26"/>
  <c r="I11" i="26"/>
  <c r="H24" i="26"/>
  <c r="F30" i="26"/>
  <c r="D14" i="22"/>
  <c r="D13" i="22"/>
  <c r="I45" i="27" l="1"/>
  <c r="I46" i="27" s="1"/>
  <c r="I14" i="26"/>
  <c r="I24" i="26"/>
  <c r="H162" i="13"/>
  <c r="F162" i="13"/>
  <c r="H161" i="13"/>
  <c r="F161" i="13"/>
  <c r="H160" i="13"/>
  <c r="F160" i="13"/>
  <c r="H159" i="13"/>
  <c r="F159" i="13"/>
  <c r="H166" i="13"/>
  <c r="F166" i="13"/>
  <c r="H165" i="13"/>
  <c r="F165" i="13"/>
  <c r="H164" i="13"/>
  <c r="F164" i="13"/>
  <c r="H163" i="13"/>
  <c r="F163" i="13"/>
  <c r="H168" i="13"/>
  <c r="F168" i="13"/>
  <c r="H167" i="13"/>
  <c r="F167" i="13"/>
  <c r="H169" i="13"/>
  <c r="F169" i="13"/>
  <c r="I163" i="13" l="1"/>
  <c r="I159" i="13"/>
  <c r="I168" i="13"/>
  <c r="I162" i="13"/>
  <c r="I47" i="27"/>
  <c r="I48" i="27" s="1"/>
  <c r="F49" i="27" s="1"/>
  <c r="C15" i="24"/>
  <c r="D15" i="24" s="1"/>
  <c r="E15" i="24" s="1"/>
  <c r="E19" i="23" s="1"/>
  <c r="I167" i="13"/>
  <c r="I165" i="13"/>
  <c r="I161" i="13"/>
  <c r="I164" i="13"/>
  <c r="I160" i="13"/>
  <c r="I34" i="26"/>
  <c r="I169" i="13"/>
  <c r="I166" i="13"/>
  <c r="H29" i="13"/>
  <c r="F29" i="13"/>
  <c r="I36" i="26" l="1"/>
  <c r="F37" i="26" s="1"/>
  <c r="C15" i="22"/>
  <c r="E15" i="22" s="1"/>
  <c r="E16" i="23" s="1"/>
  <c r="I29" i="13"/>
  <c r="E58" i="13"/>
  <c r="G56" i="13"/>
  <c r="G55" i="13"/>
  <c r="H83" i="13" l="1"/>
  <c r="F83" i="13"/>
  <c r="H96" i="13"/>
  <c r="F96" i="13"/>
  <c r="H94" i="13"/>
  <c r="F94" i="13"/>
  <c r="C67" i="13"/>
  <c r="H52" i="13"/>
  <c r="F52" i="13"/>
  <c r="H58" i="13"/>
  <c r="F58" i="13"/>
  <c r="H23" i="5"/>
  <c r="H27" i="5"/>
  <c r="H26" i="5"/>
  <c r="I58" i="13" l="1"/>
  <c r="I96" i="13"/>
  <c r="I52" i="13"/>
  <c r="I83" i="13"/>
  <c r="I94" i="13"/>
  <c r="H31" i="5"/>
  <c r="H51" i="13"/>
  <c r="H46" i="13"/>
  <c r="H48" i="6"/>
  <c r="H47" i="6"/>
  <c r="H46" i="6"/>
  <c r="H25" i="3"/>
  <c r="H24" i="3"/>
  <c r="H41" i="13"/>
  <c r="F41" i="13"/>
  <c r="I41" i="13" l="1"/>
  <c r="F51" i="13"/>
  <c r="I51" i="13" s="1"/>
  <c r="F46" i="13"/>
  <c r="I46" i="13" s="1"/>
  <c r="H50" i="6"/>
  <c r="H11" i="13"/>
  <c r="F11" i="13"/>
  <c r="I11" i="13" l="1"/>
  <c r="F53" i="12" l="1"/>
  <c r="G54" i="12"/>
  <c r="G53" i="12"/>
  <c r="G55" i="12" s="1"/>
  <c r="B18" i="23" l="1"/>
  <c r="B17" i="23"/>
  <c r="B15" i="23"/>
  <c r="B14" i="23"/>
  <c r="G9" i="25"/>
  <c r="G7" i="25" l="1"/>
  <c r="G6" i="25"/>
  <c r="H46" i="16" l="1"/>
  <c r="F46" i="16"/>
  <c r="H40" i="16"/>
  <c r="F40" i="16"/>
  <c r="O22" i="17"/>
  <c r="O23" i="17"/>
  <c r="O21" i="17"/>
  <c r="O24" i="17" s="1"/>
  <c r="M24" i="17"/>
  <c r="H23" i="17"/>
  <c r="H22" i="17"/>
  <c r="H21" i="17"/>
  <c r="I46" i="16" l="1"/>
  <c r="I40" i="16"/>
  <c r="H24" i="17"/>
  <c r="J24" i="17" s="1"/>
  <c r="H22" i="16"/>
  <c r="F22" i="16"/>
  <c r="I22" i="16" l="1"/>
  <c r="O18" i="17"/>
  <c r="O16" i="17"/>
  <c r="O9" i="17"/>
  <c r="O10" i="17"/>
  <c r="O11" i="17"/>
  <c r="O12" i="17"/>
  <c r="O13" i="17"/>
  <c r="O14" i="17"/>
  <c r="O8" i="17"/>
  <c r="O6" i="17"/>
  <c r="O5" i="17"/>
  <c r="M19" i="17"/>
  <c r="M17" i="17"/>
  <c r="M15" i="17"/>
  <c r="H13" i="17"/>
  <c r="H12" i="17"/>
  <c r="H10" i="17"/>
  <c r="H9" i="17"/>
  <c r="H11" i="17"/>
  <c r="H14" i="17"/>
  <c r="H8" i="17"/>
  <c r="H6" i="17"/>
  <c r="H5" i="17"/>
  <c r="H14" i="18"/>
  <c r="F14" i="18"/>
  <c r="H13" i="18"/>
  <c r="F13" i="18"/>
  <c r="H12" i="18"/>
  <c r="F12" i="18"/>
  <c r="I12" i="18" s="1"/>
  <c r="H11" i="18"/>
  <c r="F11" i="18"/>
  <c r="I13" i="18" l="1"/>
  <c r="O20" i="17"/>
  <c r="H15" i="17"/>
  <c r="J15" i="17" s="1"/>
  <c r="F15" i="18"/>
  <c r="I11" i="18"/>
  <c r="I14" i="18"/>
  <c r="I15" i="18" l="1"/>
  <c r="C13" i="24" s="1"/>
  <c r="D13" i="24" l="1"/>
  <c r="E13" i="24" s="1"/>
  <c r="E17" i="23" s="1"/>
  <c r="I16" i="18"/>
  <c r="I17" i="18" s="1"/>
  <c r="F18" i="18" s="1"/>
  <c r="E156" i="13"/>
  <c r="E155" i="13"/>
  <c r="H18" i="17" l="1"/>
  <c r="H19" i="17" s="1"/>
  <c r="J19" i="17" s="1"/>
  <c r="H16" i="17"/>
  <c r="H17" i="17" s="1"/>
  <c r="J17" i="17" s="1"/>
  <c r="H7" i="17"/>
  <c r="I82" i="16"/>
  <c r="H82" i="16"/>
  <c r="F82" i="16"/>
  <c r="H108" i="16"/>
  <c r="F108" i="16"/>
  <c r="H107" i="16"/>
  <c r="F107" i="16"/>
  <c r="H106" i="16"/>
  <c r="F106" i="16"/>
  <c r="H105" i="16"/>
  <c r="F105" i="16"/>
  <c r="H104" i="16"/>
  <c r="F104" i="16"/>
  <c r="H103" i="16"/>
  <c r="F103" i="16"/>
  <c r="H102" i="16"/>
  <c r="F102" i="16"/>
  <c r="H101" i="16"/>
  <c r="F101" i="16"/>
  <c r="H97" i="16"/>
  <c r="F97" i="16"/>
  <c r="H95" i="16"/>
  <c r="F95" i="16"/>
  <c r="H93" i="16"/>
  <c r="F93" i="16"/>
  <c r="H91" i="16"/>
  <c r="F91" i="16"/>
  <c r="H89" i="16"/>
  <c r="F89" i="16"/>
  <c r="H49" i="16"/>
  <c r="F49" i="16"/>
  <c r="G48" i="16"/>
  <c r="H48" i="16" s="1"/>
  <c r="F48" i="16"/>
  <c r="C45" i="16"/>
  <c r="H45" i="16" s="1"/>
  <c r="H43" i="16"/>
  <c r="F43" i="16"/>
  <c r="H42" i="16"/>
  <c r="F42" i="16"/>
  <c r="H39" i="16"/>
  <c r="F39" i="16"/>
  <c r="G38" i="16"/>
  <c r="H38" i="16" s="1"/>
  <c r="E38" i="16"/>
  <c r="F38" i="16" s="1"/>
  <c r="H35" i="16"/>
  <c r="F35" i="16"/>
  <c r="H33" i="16"/>
  <c r="F33" i="16"/>
  <c r="H32" i="16"/>
  <c r="F32" i="16"/>
  <c r="H29" i="16"/>
  <c r="F29" i="16"/>
  <c r="H27" i="16"/>
  <c r="F27" i="16"/>
  <c r="H23" i="16"/>
  <c r="F23" i="16"/>
  <c r="H21" i="16"/>
  <c r="H20" i="16"/>
  <c r="F20" i="16"/>
  <c r="H19" i="16"/>
  <c r="F19" i="16"/>
  <c r="H18" i="16"/>
  <c r="F18" i="16"/>
  <c r="H17" i="16"/>
  <c r="F17" i="16"/>
  <c r="H14" i="16"/>
  <c r="F14" i="16"/>
  <c r="H13" i="16"/>
  <c r="F13" i="16"/>
  <c r="H12" i="16"/>
  <c r="F12" i="16"/>
  <c r="H11" i="16"/>
  <c r="F11" i="16"/>
  <c r="H24" i="16" l="1"/>
  <c r="I27" i="16"/>
  <c r="I35" i="16"/>
  <c r="I32" i="16"/>
  <c r="H50" i="16"/>
  <c r="F45" i="16"/>
  <c r="I45" i="16" s="1"/>
  <c r="I103" i="16"/>
  <c r="I20" i="16"/>
  <c r="I29" i="16"/>
  <c r="I11" i="16"/>
  <c r="I93" i="16"/>
  <c r="I102" i="16"/>
  <c r="I106" i="16"/>
  <c r="I12" i="16"/>
  <c r="I105" i="16"/>
  <c r="I13" i="16"/>
  <c r="I17" i="16"/>
  <c r="I39" i="16"/>
  <c r="I14" i="16"/>
  <c r="I18" i="16"/>
  <c r="I23" i="16"/>
  <c r="I104" i="16"/>
  <c r="F15" i="16"/>
  <c r="I42" i="16"/>
  <c r="I48" i="16"/>
  <c r="I38" i="16"/>
  <c r="I43" i="16"/>
  <c r="I49" i="16"/>
  <c r="I95" i="16"/>
  <c r="F99" i="16"/>
  <c r="I97" i="16"/>
  <c r="I107" i="16"/>
  <c r="H99" i="16"/>
  <c r="I19" i="16"/>
  <c r="I33" i="16"/>
  <c r="I91" i="16"/>
  <c r="I101" i="16"/>
  <c r="I108" i="16"/>
  <c r="F21" i="16"/>
  <c r="I89" i="16"/>
  <c r="F109" i="16"/>
  <c r="H15" i="16"/>
  <c r="I21" i="16" l="1"/>
  <c r="I24" i="16" s="1"/>
  <c r="F24" i="16"/>
  <c r="I50" i="16"/>
  <c r="I15" i="16"/>
  <c r="F50" i="16"/>
  <c r="I99" i="16"/>
  <c r="I109" i="16"/>
  <c r="I110" i="16" l="1"/>
  <c r="C13" i="22" s="1"/>
  <c r="E13" i="22" s="1"/>
  <c r="I112" i="16" l="1"/>
  <c r="F113" i="16" s="1"/>
  <c r="E14" i="23"/>
  <c r="H155" i="13"/>
  <c r="F155" i="13"/>
  <c r="C14" i="25" l="1"/>
  <c r="G8" i="25"/>
  <c r="G13" i="25" s="1"/>
  <c r="G14" i="25" s="1"/>
  <c r="I155" i="13"/>
  <c r="H88" i="13"/>
  <c r="F88" i="13"/>
  <c r="H87" i="13"/>
  <c r="F87" i="13"/>
  <c r="H86" i="13"/>
  <c r="F86" i="13"/>
  <c r="H84" i="13"/>
  <c r="F84" i="13"/>
  <c r="H82" i="13"/>
  <c r="F82" i="13"/>
  <c r="H81" i="13"/>
  <c r="F81" i="13"/>
  <c r="G4" i="15"/>
  <c r="G3" i="15"/>
  <c r="H3" i="15" s="1"/>
  <c r="I3" i="15" s="1"/>
  <c r="K3" i="15" s="1"/>
  <c r="F7" i="15"/>
  <c r="G7" i="15" s="1"/>
  <c r="H7" i="15" s="1"/>
  <c r="I7" i="15" s="1"/>
  <c r="K7" i="15" s="1"/>
  <c r="F6" i="15"/>
  <c r="G6" i="15" s="1"/>
  <c r="H6" i="15" s="1"/>
  <c r="I6" i="15" s="1"/>
  <c r="K6" i="15" s="1"/>
  <c r="H85" i="13"/>
  <c r="F85" i="13"/>
  <c r="H80" i="13"/>
  <c r="F80" i="13"/>
  <c r="H79" i="13"/>
  <c r="F79" i="13"/>
  <c r="H78" i="13"/>
  <c r="F78" i="13"/>
  <c r="H33" i="14"/>
  <c r="H35" i="14"/>
  <c r="H30" i="14"/>
  <c r="H29" i="14"/>
  <c r="H26" i="14"/>
  <c r="H25" i="14"/>
  <c r="H22" i="14"/>
  <c r="H24" i="14" s="1"/>
  <c r="H19" i="14"/>
  <c r="H16" i="14"/>
  <c r="H15" i="14"/>
  <c r="H12" i="14"/>
  <c r="H11" i="14"/>
  <c r="N7" i="15" l="1"/>
  <c r="N6" i="15"/>
  <c r="I82" i="13"/>
  <c r="I84" i="13"/>
  <c r="I81" i="13"/>
  <c r="I87" i="13"/>
  <c r="I86" i="13"/>
  <c r="I78" i="13"/>
  <c r="I88" i="13"/>
  <c r="I85" i="13"/>
  <c r="I79" i="13"/>
  <c r="I80" i="13"/>
  <c r="N3" i="15"/>
  <c r="H32" i="14"/>
  <c r="H28" i="14"/>
  <c r="H18" i="14"/>
  <c r="H10" i="14"/>
  <c r="H7" i="14"/>
  <c r="H4" i="15" l="1"/>
  <c r="I4" i="15" s="1"/>
  <c r="K4" i="15" s="1"/>
  <c r="N4" i="15"/>
  <c r="N8" i="15" s="1"/>
  <c r="H14" i="14"/>
  <c r="H21" i="14"/>
  <c r="O8" i="15" l="1"/>
  <c r="H18" i="13"/>
  <c r="H52" i="5" l="1"/>
  <c r="H51" i="5"/>
  <c r="H50" i="5"/>
  <c r="H49" i="5"/>
  <c r="H48" i="5"/>
  <c r="H47" i="5"/>
  <c r="H46" i="5"/>
  <c r="H45" i="5"/>
  <c r="H44" i="5"/>
  <c r="H43" i="5"/>
  <c r="H42" i="5"/>
  <c r="H39" i="5"/>
  <c r="H38" i="5"/>
  <c r="H37" i="5"/>
  <c r="S79" i="6"/>
  <c r="P79" i="6"/>
  <c r="M79" i="6"/>
  <c r="H78" i="6"/>
  <c r="S78" i="6" s="1"/>
  <c r="H77" i="6"/>
  <c r="S77" i="6" s="1"/>
  <c r="H76" i="6"/>
  <c r="S76" i="6" s="1"/>
  <c r="H75" i="6"/>
  <c r="S75" i="6" s="1"/>
  <c r="H74" i="6"/>
  <c r="S74" i="6" s="1"/>
  <c r="S73" i="6"/>
  <c r="P73" i="6"/>
  <c r="M73" i="6"/>
  <c r="H72" i="6"/>
  <c r="S70" i="6"/>
  <c r="P70" i="6"/>
  <c r="M70" i="6"/>
  <c r="H69" i="6"/>
  <c r="S69" i="6" s="1"/>
  <c r="H68" i="6"/>
  <c r="S68" i="6" s="1"/>
  <c r="H67" i="6"/>
  <c r="S67" i="6" s="1"/>
  <c r="H66" i="6"/>
  <c r="S66" i="6" s="1"/>
  <c r="H65" i="6"/>
  <c r="S65" i="6" s="1"/>
  <c r="S64" i="6"/>
  <c r="H63" i="6"/>
  <c r="S61" i="6"/>
  <c r="P61" i="6"/>
  <c r="M61" i="6"/>
  <c r="H60" i="6"/>
  <c r="S60" i="6" s="1"/>
  <c r="H59" i="6"/>
  <c r="S59" i="6" s="1"/>
  <c r="H58" i="6"/>
  <c r="M58" i="6" s="1"/>
  <c r="H57" i="6"/>
  <c r="S57" i="6" s="1"/>
  <c r="H56" i="6"/>
  <c r="S56" i="6" s="1"/>
  <c r="H55" i="6"/>
  <c r="P55" i="6" s="1"/>
  <c r="H54" i="6"/>
  <c r="S54" i="6" s="1"/>
  <c r="O7" i="3"/>
  <c r="N7" i="3"/>
  <c r="O6" i="3"/>
  <c r="R6" i="3" s="1"/>
  <c r="R40" i="3"/>
  <c r="R20" i="3"/>
  <c r="R23" i="3" s="1"/>
  <c r="R11" i="3"/>
  <c r="R10" i="3"/>
  <c r="R9" i="3"/>
  <c r="R8" i="3"/>
  <c r="R5" i="3"/>
  <c r="H54" i="5" l="1"/>
  <c r="H41" i="5"/>
  <c r="H80" i="6"/>
  <c r="S72" i="6"/>
  <c r="S80" i="6" s="1"/>
  <c r="M74" i="6"/>
  <c r="M76" i="6"/>
  <c r="M78" i="6"/>
  <c r="M72" i="6"/>
  <c r="P74" i="6"/>
  <c r="P76" i="6"/>
  <c r="P78" i="6"/>
  <c r="P72" i="6"/>
  <c r="M75" i="6"/>
  <c r="M77" i="6"/>
  <c r="P75" i="6"/>
  <c r="P77" i="6"/>
  <c r="H71" i="6"/>
  <c r="M63" i="6"/>
  <c r="M65" i="6"/>
  <c r="M67" i="6"/>
  <c r="M69" i="6"/>
  <c r="P63" i="6"/>
  <c r="P65" i="6"/>
  <c r="P67" i="6"/>
  <c r="P69" i="6"/>
  <c r="S63" i="6"/>
  <c r="S71" i="6" s="1"/>
  <c r="M64" i="6"/>
  <c r="M66" i="6"/>
  <c r="M68" i="6"/>
  <c r="P64" i="6"/>
  <c r="P66" i="6"/>
  <c r="P68" i="6"/>
  <c r="M59" i="6"/>
  <c r="P58" i="6"/>
  <c r="M57" i="6"/>
  <c r="M60" i="6"/>
  <c r="P56" i="6"/>
  <c r="M56" i="6"/>
  <c r="P60" i="6"/>
  <c r="P59" i="6"/>
  <c r="P57" i="6"/>
  <c r="H62" i="6"/>
  <c r="S55" i="6"/>
  <c r="S58" i="6"/>
  <c r="P54" i="6"/>
  <c r="M55" i="6"/>
  <c r="M54" i="6"/>
  <c r="R7" i="3"/>
  <c r="R19" i="3" s="1"/>
  <c r="C66" i="13"/>
  <c r="P80" i="6" l="1"/>
  <c r="M80" i="6"/>
  <c r="M71" i="6"/>
  <c r="P71" i="6"/>
  <c r="S62" i="6"/>
  <c r="M62" i="6"/>
  <c r="P62" i="6"/>
  <c r="F48" i="12"/>
  <c r="G48" i="12" s="1"/>
  <c r="F46" i="12"/>
  <c r="G46" i="12" s="1"/>
  <c r="G49" i="12"/>
  <c r="G47" i="12"/>
  <c r="H95" i="13"/>
  <c r="F95" i="13"/>
  <c r="H35" i="13"/>
  <c r="F35" i="13"/>
  <c r="F81" i="11"/>
  <c r="G81" i="11" s="1"/>
  <c r="F80" i="11"/>
  <c r="G80" i="11" s="1"/>
  <c r="G82" i="11"/>
  <c r="G79" i="11"/>
  <c r="G50" i="12" l="1"/>
  <c r="G83" i="11"/>
  <c r="I95" i="13"/>
  <c r="I35" i="13"/>
  <c r="F76" i="11"/>
  <c r="G76" i="11" s="1"/>
  <c r="F74" i="11"/>
  <c r="G74" i="11" s="1"/>
  <c r="F73" i="11"/>
  <c r="G73" i="11" s="1"/>
  <c r="G75" i="11"/>
  <c r="G72" i="11"/>
  <c r="E55" i="13"/>
  <c r="H50" i="13"/>
  <c r="F50" i="13"/>
  <c r="H49" i="13"/>
  <c r="F49" i="13"/>
  <c r="H48" i="13"/>
  <c r="F48" i="13"/>
  <c r="H47" i="13"/>
  <c r="F47" i="13"/>
  <c r="G77" i="11" l="1"/>
  <c r="I47" i="13"/>
  <c r="I49" i="13"/>
  <c r="I50" i="13"/>
  <c r="I48" i="13"/>
  <c r="I147" i="13" l="1"/>
  <c r="H147" i="13"/>
  <c r="F147" i="13"/>
  <c r="H105" i="13" l="1"/>
  <c r="F105" i="13"/>
  <c r="H104" i="13"/>
  <c r="F104" i="13"/>
  <c r="H103" i="13"/>
  <c r="F103" i="13"/>
  <c r="H102" i="13"/>
  <c r="F102" i="13"/>
  <c r="H101" i="13"/>
  <c r="F101" i="13"/>
  <c r="H99" i="13"/>
  <c r="F99" i="13"/>
  <c r="H156" i="13"/>
  <c r="H170" i="13" s="1"/>
  <c r="H171" i="13" s="1"/>
  <c r="F156" i="13"/>
  <c r="F170" i="13" s="1"/>
  <c r="H67" i="13"/>
  <c r="F67" i="13"/>
  <c r="H66" i="13"/>
  <c r="F66" i="13"/>
  <c r="H64" i="13"/>
  <c r="F64" i="13"/>
  <c r="H63" i="13"/>
  <c r="F63" i="13"/>
  <c r="H62" i="13"/>
  <c r="F62" i="13"/>
  <c r="H61" i="13"/>
  <c r="F61" i="13"/>
  <c r="H60" i="13"/>
  <c r="F60" i="13"/>
  <c r="H57" i="13"/>
  <c r="F56" i="13"/>
  <c r="H55" i="13"/>
  <c r="F53" i="13"/>
  <c r="H45" i="13"/>
  <c r="H44" i="13"/>
  <c r="F39" i="13"/>
  <c r="H37" i="13"/>
  <c r="H30" i="13"/>
  <c r="F30" i="13"/>
  <c r="H28" i="13"/>
  <c r="F28" i="13"/>
  <c r="H27" i="13"/>
  <c r="F27" i="13"/>
  <c r="H26" i="13"/>
  <c r="F26" i="13"/>
  <c r="H25" i="13"/>
  <c r="F25" i="13"/>
  <c r="H24" i="13"/>
  <c r="F24" i="13"/>
  <c r="H22" i="13"/>
  <c r="F22" i="13"/>
  <c r="H21" i="13"/>
  <c r="F21" i="13"/>
  <c r="H20" i="13"/>
  <c r="F20" i="13"/>
  <c r="H19" i="13"/>
  <c r="F19" i="13"/>
  <c r="F18" i="13"/>
  <c r="H17" i="13"/>
  <c r="F17" i="13"/>
  <c r="H16" i="13"/>
  <c r="F16" i="13"/>
  <c r="H15" i="13"/>
  <c r="F15" i="13"/>
  <c r="H13" i="13"/>
  <c r="F13" i="13"/>
  <c r="H12" i="13"/>
  <c r="F12" i="13"/>
  <c r="H31" i="13" l="1"/>
  <c r="F31" i="13"/>
  <c r="I24" i="13"/>
  <c r="I28" i="13"/>
  <c r="I101" i="13"/>
  <c r="I26" i="13"/>
  <c r="I105" i="13"/>
  <c r="I102" i="13"/>
  <c r="I17" i="13"/>
  <c r="I67" i="13"/>
  <c r="I21" i="13"/>
  <c r="I62" i="13"/>
  <c r="I64" i="13"/>
  <c r="I103" i="13"/>
  <c r="I16" i="13"/>
  <c r="I27" i="13"/>
  <c r="I66" i="13"/>
  <c r="I20" i="13"/>
  <c r="I15" i="13"/>
  <c r="I99" i="13"/>
  <c r="I104" i="13"/>
  <c r="F106" i="13"/>
  <c r="F107" i="13" s="1"/>
  <c r="I18" i="13"/>
  <c r="I25" i="13"/>
  <c r="I22" i="13"/>
  <c r="I30" i="13"/>
  <c r="I60" i="13"/>
  <c r="I19" i="13"/>
  <c r="I61" i="13"/>
  <c r="I156" i="13"/>
  <c r="I170" i="13" s="1"/>
  <c r="I63" i="13"/>
  <c r="H39" i="13"/>
  <c r="I39" i="13" s="1"/>
  <c r="H53" i="13"/>
  <c r="I53" i="13" s="1"/>
  <c r="H56" i="13"/>
  <c r="I56" i="13" s="1"/>
  <c r="F37" i="13"/>
  <c r="F45" i="13"/>
  <c r="I45" i="13" s="1"/>
  <c r="F55" i="13"/>
  <c r="I55" i="13" s="1"/>
  <c r="F57" i="13"/>
  <c r="I57" i="13" s="1"/>
  <c r="I12" i="13"/>
  <c r="I13" i="13"/>
  <c r="F44" i="13"/>
  <c r="I44" i="13" s="1"/>
  <c r="I31" i="13" l="1"/>
  <c r="F97" i="13"/>
  <c r="H97" i="13"/>
  <c r="H107" i="13"/>
  <c r="I107" i="13" s="1"/>
  <c r="F108" i="13"/>
  <c r="F109" i="13" s="1"/>
  <c r="H106" i="13"/>
  <c r="I106" i="13" s="1"/>
  <c r="I37" i="13"/>
  <c r="I97" i="13" s="1"/>
  <c r="H108" i="13" l="1"/>
  <c r="H109" i="13" s="1"/>
  <c r="I108" i="13" l="1"/>
  <c r="I109" i="13" s="1"/>
  <c r="I171" i="13" s="1"/>
  <c r="I173" i="13" s="1"/>
  <c r="F62" i="9"/>
  <c r="G62" i="9" s="1"/>
  <c r="F61" i="9"/>
  <c r="G61" i="9" s="1"/>
  <c r="F60" i="9"/>
  <c r="G60" i="9" s="1"/>
  <c r="F59" i="9"/>
  <c r="G59" i="9" s="1"/>
  <c r="F58" i="9"/>
  <c r="G58" i="9" s="1"/>
  <c r="G75" i="9"/>
  <c r="F76" i="9"/>
  <c r="G76" i="9" s="1"/>
  <c r="F74" i="9"/>
  <c r="G74" i="9" s="1"/>
  <c r="F75" i="9"/>
  <c r="F73" i="9"/>
  <c r="G73" i="9" s="1"/>
  <c r="F72" i="9"/>
  <c r="G72" i="9" s="1"/>
  <c r="F67" i="9"/>
  <c r="G67" i="9" s="1"/>
  <c r="F68" i="9"/>
  <c r="G68" i="9" s="1"/>
  <c r="F69" i="9"/>
  <c r="G69" i="9" s="1"/>
  <c r="F66" i="9"/>
  <c r="G66" i="9" s="1"/>
  <c r="F65" i="9"/>
  <c r="G65" i="9" s="1"/>
  <c r="G63" i="9" l="1"/>
  <c r="G77" i="9"/>
  <c r="C14" i="22"/>
  <c r="E14" i="22" s="1"/>
  <c r="E23" i="22" s="1"/>
  <c r="G70" i="9"/>
  <c r="V62" i="12"/>
  <c r="V61" i="12"/>
  <c r="V60" i="12"/>
  <c r="V59" i="12"/>
  <c r="V58" i="12"/>
  <c r="V57" i="12"/>
  <c r="V56" i="12"/>
  <c r="V55" i="12"/>
  <c r="V40" i="12"/>
  <c r="V41" i="12"/>
  <c r="V42" i="12"/>
  <c r="V38" i="12"/>
  <c r="F41" i="12"/>
  <c r="G41" i="12" s="1"/>
  <c r="G42" i="12"/>
  <c r="F36" i="12"/>
  <c r="V39" i="12"/>
  <c r="V37" i="12"/>
  <c r="V36" i="12"/>
  <c r="V35" i="12"/>
  <c r="F29" i="12"/>
  <c r="V12" i="12"/>
  <c r="E15" i="23" l="1"/>
  <c r="V43" i="12"/>
  <c r="V51" i="12" s="1"/>
  <c r="F174" i="13"/>
  <c r="G43" i="12"/>
  <c r="V63" i="12"/>
  <c r="V64" i="12" s="1"/>
  <c r="V10" i="12"/>
  <c r="V4" i="12"/>
  <c r="V8" i="12"/>
  <c r="V9" i="12"/>
  <c r="V11" i="12"/>
  <c r="V3" i="12"/>
  <c r="V7" i="12"/>
  <c r="V6" i="12"/>
  <c r="V5" i="12"/>
  <c r="G37" i="12"/>
  <c r="G38" i="12" s="1"/>
  <c r="G36" i="12"/>
  <c r="G32" i="12"/>
  <c r="F31" i="12"/>
  <c r="G31" i="12" s="1"/>
  <c r="G30" i="12"/>
  <c r="G29" i="12"/>
  <c r="V13" i="12" l="1"/>
  <c r="V14" i="12"/>
  <c r="G33" i="12"/>
  <c r="G58" i="11"/>
  <c r="G36" i="11"/>
  <c r="F69" i="11"/>
  <c r="G69" i="11" s="1"/>
  <c r="F68" i="11"/>
  <c r="G68" i="11" s="1"/>
  <c r="F67" i="11"/>
  <c r="G67" i="11" s="1"/>
  <c r="F64" i="11"/>
  <c r="G64" i="11" s="1"/>
  <c r="F63" i="11"/>
  <c r="G63" i="11" s="1"/>
  <c r="F62" i="11"/>
  <c r="G62" i="11" s="1"/>
  <c r="F59" i="11"/>
  <c r="G59" i="11" s="1"/>
  <c r="F57" i="11"/>
  <c r="G57" i="11" s="1"/>
  <c r="F56" i="11"/>
  <c r="G56" i="11" s="1"/>
  <c r="F55" i="11"/>
  <c r="G55" i="11" s="1"/>
  <c r="F51" i="11"/>
  <c r="G51" i="11" s="1"/>
  <c r="F50" i="11"/>
  <c r="G50" i="11" s="1"/>
  <c r="F49" i="11"/>
  <c r="G49" i="11" s="1"/>
  <c r="F45" i="11"/>
  <c r="G45" i="11" s="1"/>
  <c r="F44" i="11"/>
  <c r="G44" i="11" s="1"/>
  <c r="F43" i="11"/>
  <c r="G43" i="11" s="1"/>
  <c r="F39" i="11"/>
  <c r="G39" i="11" s="1"/>
  <c r="F38" i="11"/>
  <c r="G38" i="11" s="1"/>
  <c r="F37" i="11"/>
  <c r="G37" i="11" s="1"/>
  <c r="F32" i="11"/>
  <c r="G32" i="11" s="1"/>
  <c r="F31" i="11"/>
  <c r="G31" i="11" s="1"/>
  <c r="F30" i="11"/>
  <c r="G30" i="11" s="1"/>
  <c r="F29" i="11"/>
  <c r="G29" i="11" s="1"/>
  <c r="F25" i="11"/>
  <c r="F24" i="11"/>
  <c r="G24" i="11" s="1"/>
  <c r="G52" i="11"/>
  <c r="G46" i="11"/>
  <c r="G40" i="11"/>
  <c r="G33" i="11"/>
  <c r="G26" i="11"/>
  <c r="G25" i="11"/>
  <c r="G74" i="10"/>
  <c r="F73" i="10"/>
  <c r="G73" i="10" s="1"/>
  <c r="F72" i="10"/>
  <c r="G72" i="10" s="1"/>
  <c r="F71" i="10"/>
  <c r="G71" i="10" s="1"/>
  <c r="F70" i="10"/>
  <c r="G70" i="10" s="1"/>
  <c r="G67" i="10"/>
  <c r="F66" i="10"/>
  <c r="G66" i="10" s="1"/>
  <c r="F65" i="10"/>
  <c r="G65" i="10" s="1"/>
  <c r="F64" i="10"/>
  <c r="G64" i="10" s="1"/>
  <c r="G54" i="9"/>
  <c r="F55" i="9"/>
  <c r="F54" i="9"/>
  <c r="F53" i="9"/>
  <c r="G53" i="9" s="1"/>
  <c r="G56" i="9" s="1"/>
  <c r="G55" i="9"/>
  <c r="G53" i="11" l="1"/>
  <c r="G70" i="11"/>
  <c r="G27" i="11"/>
  <c r="G65" i="11"/>
  <c r="G34" i="11"/>
  <c r="G60" i="11"/>
  <c r="G47" i="11"/>
  <c r="G68" i="10"/>
  <c r="G41" i="11"/>
  <c r="G75" i="10"/>
  <c r="F60" i="10"/>
  <c r="G60" i="10" s="1"/>
  <c r="F56" i="10"/>
  <c r="G56" i="10" s="1"/>
  <c r="F55" i="10"/>
  <c r="G55" i="10" s="1"/>
  <c r="F54" i="10"/>
  <c r="F45" i="10"/>
  <c r="F44" i="10"/>
  <c r="F43" i="10"/>
  <c r="F42" i="10"/>
  <c r="F50" i="10"/>
  <c r="F49" i="10"/>
  <c r="G61" i="10"/>
  <c r="G57" i="10"/>
  <c r="G62" i="10" l="1"/>
  <c r="G50" i="10"/>
  <c r="G49" i="10"/>
  <c r="G45" i="10"/>
  <c r="G44" i="10"/>
  <c r="G43" i="10"/>
  <c r="G42" i="10"/>
  <c r="G51" i="10"/>
  <c r="G46" i="10"/>
  <c r="F38" i="10"/>
  <c r="G38" i="10" s="1"/>
  <c r="F36" i="10"/>
  <c r="G36" i="10" s="1"/>
  <c r="F31" i="10"/>
  <c r="F29" i="10"/>
  <c r="G29" i="10" s="1"/>
  <c r="G39" i="10"/>
  <c r="G37" i="10"/>
  <c r="G32" i="10"/>
  <c r="G30" i="10"/>
  <c r="F49" i="9"/>
  <c r="G49" i="9" s="1"/>
  <c r="F50" i="9"/>
  <c r="G50" i="9" s="1"/>
  <c r="F48" i="9"/>
  <c r="G48" i="9" s="1"/>
  <c r="F45" i="9"/>
  <c r="G45" i="9" s="1"/>
  <c r="F44" i="9"/>
  <c r="G44" i="9" s="1"/>
  <c r="F40" i="9"/>
  <c r="G40" i="9" s="1"/>
  <c r="F39" i="9"/>
  <c r="G39" i="9" s="1"/>
  <c r="F35" i="9"/>
  <c r="G35" i="9" s="1"/>
  <c r="F34" i="9"/>
  <c r="G34" i="9" s="1"/>
  <c r="F30" i="9"/>
  <c r="G30" i="9" s="1"/>
  <c r="F29" i="9"/>
  <c r="G29" i="9" s="1"/>
  <c r="F28" i="9"/>
  <c r="G28" i="9" s="1"/>
  <c r="F24" i="9"/>
  <c r="G24" i="9" s="1"/>
  <c r="F23" i="9"/>
  <c r="G23" i="9" s="1"/>
  <c r="F22" i="9"/>
  <c r="G22" i="9" s="1"/>
  <c r="G41" i="9"/>
  <c r="G36" i="9"/>
  <c r="G31" i="9"/>
  <c r="G25" i="9"/>
  <c r="G26" i="9" l="1"/>
  <c r="G32" i="9"/>
  <c r="G42" i="9"/>
  <c r="G51" i="9"/>
  <c r="G40" i="10"/>
  <c r="G47" i="10"/>
  <c r="G52" i="10"/>
  <c r="G37" i="9"/>
  <c r="G46" i="9"/>
  <c r="G31" i="10"/>
  <c r="G33" i="10" s="1"/>
  <c r="G54" i="10"/>
  <c r="G58" i="10" s="1"/>
  <c r="O11" i="8"/>
  <c r="O10" i="8"/>
  <c r="O9" i="8"/>
  <c r="O8" i="8"/>
  <c r="O7" i="8"/>
  <c r="O6" i="8"/>
  <c r="O5" i="8"/>
  <c r="G48" i="7"/>
  <c r="G47" i="7"/>
  <c r="G46" i="7"/>
  <c r="G41" i="7"/>
  <c r="G40" i="7"/>
  <c r="G36" i="7"/>
  <c r="G35" i="7"/>
  <c r="G34" i="7"/>
  <c r="G37" i="7" s="1"/>
  <c r="G29" i="7"/>
  <c r="G28" i="7"/>
  <c r="G27" i="7"/>
  <c r="G26" i="7"/>
  <c r="G21" i="7"/>
  <c r="G20" i="7"/>
  <c r="G19" i="7"/>
  <c r="G18" i="7"/>
  <c r="G14" i="7"/>
  <c r="G13" i="7"/>
  <c r="O12" i="7"/>
  <c r="O11" i="7"/>
  <c r="O10" i="7"/>
  <c r="O9" i="7"/>
  <c r="G9" i="7"/>
  <c r="O8" i="7"/>
  <c r="G8" i="7"/>
  <c r="O7" i="7"/>
  <c r="G7" i="7"/>
  <c r="O6" i="7"/>
  <c r="G6" i="7"/>
  <c r="G10" i="7" s="1"/>
  <c r="G22" i="7" l="1"/>
  <c r="G30" i="7"/>
  <c r="O13" i="7"/>
  <c r="G49" i="7"/>
  <c r="O12" i="8"/>
  <c r="G15" i="7"/>
  <c r="G42" i="7"/>
  <c r="H32" i="6"/>
  <c r="S32" i="6" s="1"/>
  <c r="S26" i="6"/>
  <c r="S21" i="6"/>
  <c r="S40" i="6"/>
  <c r="P40" i="6"/>
  <c r="M40" i="6"/>
  <c r="P26" i="6"/>
  <c r="M26" i="6"/>
  <c r="H25" i="6"/>
  <c r="P25" i="6" s="1"/>
  <c r="H24" i="6"/>
  <c r="P24" i="6" s="1"/>
  <c r="H23" i="6"/>
  <c r="P23" i="6" s="1"/>
  <c r="S23" i="6" l="1"/>
  <c r="S24" i="6"/>
  <c r="M32" i="6"/>
  <c r="P32" i="6"/>
  <c r="S25" i="6"/>
  <c r="M25" i="6"/>
  <c r="M24" i="6"/>
  <c r="M23" i="6"/>
  <c r="H27" i="6"/>
  <c r="H20" i="6"/>
  <c r="H19" i="6"/>
  <c r="S19" i="6" s="1"/>
  <c r="H18" i="6"/>
  <c r="S18" i="6" s="1"/>
  <c r="H17" i="6"/>
  <c r="S17" i="6" s="1"/>
  <c r="H16" i="6"/>
  <c r="S16" i="6" s="1"/>
  <c r="H15" i="6"/>
  <c r="S15" i="6" s="1"/>
  <c r="H38" i="6"/>
  <c r="H35" i="6"/>
  <c r="S27" i="6" l="1"/>
  <c r="P27" i="6"/>
  <c r="P35" i="6"/>
  <c r="S35" i="6"/>
  <c r="M35" i="6"/>
  <c r="P20" i="6"/>
  <c r="S20" i="6"/>
  <c r="M20" i="6"/>
  <c r="P38" i="6"/>
  <c r="S38" i="6"/>
  <c r="M38" i="6"/>
  <c r="M27" i="6"/>
  <c r="P19" i="6"/>
  <c r="M19" i="6"/>
  <c r="M18" i="6"/>
  <c r="P18" i="6"/>
  <c r="M17" i="6"/>
  <c r="P17" i="6"/>
  <c r="P16" i="6"/>
  <c r="M16" i="6"/>
  <c r="M15" i="6"/>
  <c r="P15" i="6"/>
  <c r="H43" i="6"/>
  <c r="H42" i="6"/>
  <c r="H39" i="6"/>
  <c r="H37" i="6"/>
  <c r="H36" i="6"/>
  <c r="H34" i="6"/>
  <c r="H33" i="6"/>
  <c r="H31" i="6"/>
  <c r="H30" i="6"/>
  <c r="H29" i="6"/>
  <c r="H28" i="6"/>
  <c r="H14" i="6"/>
  <c r="S14" i="6" s="1"/>
  <c r="H13" i="6"/>
  <c r="S13" i="6" s="1"/>
  <c r="H12" i="6"/>
  <c r="S12" i="6" s="1"/>
  <c r="H11" i="6"/>
  <c r="S11" i="6" s="1"/>
  <c r="H10" i="6"/>
  <c r="S10" i="6" s="1"/>
  <c r="H9" i="6"/>
  <c r="S9" i="6" s="1"/>
  <c r="H8" i="6"/>
  <c r="S8" i="6" s="1"/>
  <c r="H7" i="6"/>
  <c r="S7" i="6" s="1"/>
  <c r="H6" i="6"/>
  <c r="H5" i="6"/>
  <c r="S5" i="6" s="1"/>
  <c r="P37" i="6" l="1"/>
  <c r="S37" i="6"/>
  <c r="M37" i="6"/>
  <c r="P39" i="6"/>
  <c r="S39" i="6"/>
  <c r="M39" i="6"/>
  <c r="P33" i="6"/>
  <c r="S33" i="6"/>
  <c r="M33" i="6"/>
  <c r="M34" i="6"/>
  <c r="S34" i="6"/>
  <c r="P34" i="6"/>
  <c r="M6" i="6"/>
  <c r="S6" i="6"/>
  <c r="S22" i="6" s="1"/>
  <c r="P6" i="6"/>
  <c r="S29" i="6"/>
  <c r="P29" i="6"/>
  <c r="M29" i="6"/>
  <c r="P30" i="6"/>
  <c r="S30" i="6"/>
  <c r="M30" i="6"/>
  <c r="P31" i="6"/>
  <c r="M31" i="6"/>
  <c r="S31" i="6"/>
  <c r="P36" i="6"/>
  <c r="S36" i="6"/>
  <c r="M36" i="6"/>
  <c r="P28" i="6"/>
  <c r="M28" i="6"/>
  <c r="S28" i="6"/>
  <c r="M14" i="6"/>
  <c r="P14" i="6"/>
  <c r="P13" i="6"/>
  <c r="M13" i="6"/>
  <c r="M12" i="6"/>
  <c r="P12" i="6"/>
  <c r="M11" i="6"/>
  <c r="P11" i="6"/>
  <c r="M10" i="6"/>
  <c r="P10" i="6"/>
  <c r="M7" i="6"/>
  <c r="P7" i="6"/>
  <c r="M5" i="6"/>
  <c r="P5" i="6"/>
  <c r="P9" i="6"/>
  <c r="M9" i="6"/>
  <c r="M8" i="6"/>
  <c r="P8" i="6"/>
  <c r="H45" i="6"/>
  <c r="H41" i="6"/>
  <c r="H22" i="6"/>
  <c r="H7" i="5"/>
  <c r="H17" i="5"/>
  <c r="H16" i="5"/>
  <c r="H15" i="5"/>
  <c r="H14" i="5"/>
  <c r="P41" i="6" l="1"/>
  <c r="M41" i="6"/>
  <c r="S41" i="6"/>
  <c r="P22" i="6"/>
  <c r="M22" i="6"/>
  <c r="H13" i="5" l="1"/>
  <c r="H12" i="5"/>
  <c r="H22" i="5"/>
  <c r="H11" i="3" l="1"/>
  <c r="H10" i="3"/>
  <c r="H12" i="3"/>
  <c r="H21" i="5"/>
  <c r="H20" i="5"/>
  <c r="H11" i="5"/>
  <c r="H10" i="5"/>
  <c r="H6" i="5"/>
  <c r="H5" i="5"/>
  <c r="H20" i="3"/>
  <c r="H27" i="3" s="1"/>
  <c r="H9" i="3"/>
  <c r="H8" i="3"/>
  <c r="H7" i="3"/>
  <c r="H6" i="3"/>
  <c r="H5" i="3"/>
  <c r="H9" i="5" l="1"/>
  <c r="H19" i="5"/>
  <c r="H25" i="5"/>
  <c r="H19" i="3"/>
  <c r="H13" i="1"/>
  <c r="F13" i="1"/>
  <c r="H12" i="1"/>
  <c r="F12" i="1"/>
  <c r="H11" i="1"/>
  <c r="F11" i="1"/>
  <c r="I12" i="1" l="1"/>
  <c r="F14" i="1"/>
  <c r="I11" i="1"/>
  <c r="I13" i="1"/>
  <c r="I14" i="1" l="1"/>
  <c r="C14" i="24" s="1"/>
  <c r="D14" i="24" s="1"/>
  <c r="E14" i="24" s="1"/>
  <c r="E18" i="23" l="1"/>
  <c r="E22" i="23" s="1"/>
  <c r="C23" i="23" s="1"/>
  <c r="I15" i="1"/>
  <c r="I16" i="1" s="1"/>
  <c r="F17" i="1" s="1"/>
  <c r="E21" i="24"/>
</calcChain>
</file>

<file path=xl/sharedStrings.xml><?xml version="1.0" encoding="utf-8"?>
<sst xmlns="http://schemas.openxmlformats.org/spreadsheetml/2006/main" count="2408" uniqueCount="678">
  <si>
    <t>แบบแสดงรายการ ปริมาณ และราคา</t>
  </si>
  <si>
    <t>หน่วย : บาท</t>
  </si>
  <si>
    <t>ลำดับที่</t>
  </si>
  <si>
    <t>รายการ</t>
  </si>
  <si>
    <t xml:space="preserve">ปริมาณ </t>
  </si>
  <si>
    <t>หน่วย</t>
  </si>
  <si>
    <t>ราคาวัสดุสิ่งของ</t>
  </si>
  <si>
    <t>ค่าแรงงาน</t>
  </si>
  <si>
    <t>ค่าวัสดุและแรงงาน</t>
  </si>
  <si>
    <t>หมายเหตุ</t>
  </si>
  <si>
    <t>ราคา/หน่วย</t>
  </si>
  <si>
    <t>จำนวนเงิน</t>
  </si>
  <si>
    <t>บาท</t>
  </si>
  <si>
    <t>ชุด</t>
  </si>
  <si>
    <t>ตัว</t>
  </si>
  <si>
    <t>รวมราคางานลำดับที่ 1</t>
  </si>
  <si>
    <t>ภาษีมูลค่าเพิ่ม 7%</t>
  </si>
  <si>
    <t>รวมค่าก่อสร้าง</t>
  </si>
  <si>
    <t>ส่วนที่ 1 : ค่างานต้นทุน</t>
  </si>
  <si>
    <t>งาน</t>
  </si>
  <si>
    <t>งานสถาปัตยกรรม</t>
  </si>
  <si>
    <t>งานฝ้าเพดาน</t>
  </si>
  <si>
    <t>ตร.ม.</t>
  </si>
  <si>
    <t>งานผนัง</t>
  </si>
  <si>
    <t>ม.</t>
  </si>
  <si>
    <t>งานพื้น</t>
  </si>
  <si>
    <t>งานประตู หน้าต่าง</t>
  </si>
  <si>
    <t>งานทาสี</t>
  </si>
  <si>
    <t>งานระบบไฟฟ้า</t>
  </si>
  <si>
    <t>รวมราคางานลำดับที่ 2</t>
  </si>
  <si>
    <t>FACTOR F</t>
  </si>
  <si>
    <t>รวมเป็นเงินทั้งสิ้น</t>
  </si>
  <si>
    <t>ตัวอักษร</t>
  </si>
  <si>
    <t xml:space="preserve"> - ฝ1 ฝ้าเพดานยิปซัมบอร์ด หนา 9 มม. ขนาด 1.20x2.40 ม. ชนิดขอบลาด</t>
  </si>
  <si>
    <t xml:space="preserve">   ฉาบรอยต่อเรียบ โครงคร่าวเหล็กชุบสังกะสี</t>
  </si>
  <si>
    <t xml:space="preserve"> - งานทาสีพลาสติก ACRYLIC 100% ชนิดทาภายใน</t>
  </si>
  <si>
    <t xml:space="preserve"> - งานทาสีพลาสติก ACRYLIC 100% ชนิดทาภายนอก</t>
  </si>
  <si>
    <t>ลำดับ</t>
  </si>
  <si>
    <t>สัญลักษณ์</t>
  </si>
  <si>
    <t>มิติ</t>
  </si>
  <si>
    <t>จำนวน</t>
  </si>
  <si>
    <t>ปริมาณ</t>
  </si>
  <si>
    <t>กว้าง</t>
  </si>
  <si>
    <t>ยาว</t>
  </si>
  <si>
    <t>พื้น</t>
  </si>
  <si>
    <t>ฝ1</t>
  </si>
  <si>
    <t>ลบ</t>
  </si>
  <si>
    <t>รวม</t>
  </si>
  <si>
    <t>ฝ2</t>
  </si>
  <si>
    <t>ผ1</t>
  </si>
  <si>
    <t>ผ2</t>
  </si>
  <si>
    <t>ผ3</t>
  </si>
  <si>
    <t>พ1</t>
  </si>
  <si>
    <t>พ2</t>
  </si>
  <si>
    <t>พ3</t>
  </si>
  <si>
    <t>ชั้น</t>
  </si>
  <si>
    <t>สูง</t>
  </si>
  <si>
    <t>ฉาบปูนเรียบภายใน</t>
  </si>
  <si>
    <t>ฉาบปูนเรียบภายนอก</t>
  </si>
  <si>
    <t>ติดกระเบื้อง</t>
  </si>
  <si>
    <t xml:space="preserve"> - ผ1 ผนังก่ออิฐมวลเบา</t>
  </si>
  <si>
    <t xml:space="preserve"> - ผ1 ผนังฉาบปูนโครงสร้าง</t>
  </si>
  <si>
    <t xml:space="preserve"> - ผ2 ผนังก่ออิฐมอญ</t>
  </si>
  <si>
    <t xml:space="preserve"> - พ1 พื้น ค.ส.ล. ผิวปูกระเบื้องยาง</t>
  </si>
  <si>
    <t>หลักเกณฑ์และตารางคำนวณหาค่าวัสดุมวลรวมต่อหน่วย</t>
  </si>
  <si>
    <t>ราคารวม</t>
  </si>
  <si>
    <t>(บาท)</t>
  </si>
  <si>
    <t xml:space="preserve">  ฝ้าเพดานแผ่นยิบซั่มบอร์ดหนา  9 มม.ขนาด 1.20x2.40 ม.</t>
  </si>
  <si>
    <t xml:space="preserve"> </t>
  </si>
  <si>
    <t>โครงฝ้าเพดาน</t>
  </si>
  <si>
    <t>โครงคร่าวเหล็กชุบสังกะสี@ 0.40 x 1.00 ม.</t>
  </si>
  <si>
    <t>ต่อหน่วย</t>
  </si>
  <si>
    <t xml:space="preserve"> - แผ่นยิบซั่มบอร์ดหนา 9 มม. ขนาด 1.20 x 2.40 ม. </t>
  </si>
  <si>
    <t>แผ่น</t>
  </si>
  <si>
    <t>โครง 4 ม./1 ตร.ม.</t>
  </si>
  <si>
    <t xml:space="preserve"> - โครงคร่าวเหล็กชุบสังกะสี หนา 0.55 มม. พร้อมอุปกรณ์</t>
  </si>
  <si>
    <t>ลวด 4 อัน</t>
  </si>
  <si>
    <t xml:space="preserve"> - ตะปูเกลียว</t>
  </si>
  <si>
    <t>กก.</t>
  </si>
  <si>
    <t>พุก 4 อัน</t>
  </si>
  <si>
    <t xml:space="preserve"> - ปูนฉาบรอยต่อ+ผ้าแถบ</t>
  </si>
  <si>
    <t>ฉาก 4 อัน</t>
  </si>
  <si>
    <t>รวมงานทำฝ้าเพดานแผ่นยิบซั่มบอร์ดหนา 9 มม.</t>
  </si>
  <si>
    <t xml:space="preserve"> =</t>
  </si>
  <si>
    <t>สปริง 4 อัน</t>
  </si>
  <si>
    <t>คลิปล็อก 4 อัน</t>
  </si>
  <si>
    <t xml:space="preserve">   งานทาสีรองพื้นภายใน 2 เที่ยว</t>
  </si>
  <si>
    <t>ขอล็อก 4 อัน</t>
  </si>
  <si>
    <t xml:space="preserve"> - สีรองพื้นปูนใหม่ 2 เที่ยว</t>
  </si>
  <si>
    <t>GL.</t>
  </si>
  <si>
    <t xml:space="preserve"> - น้ำผสมสี</t>
  </si>
  <si>
    <t>ลิตร</t>
  </si>
  <si>
    <t>รวมงานทำฝ้าเพดานแผ่นยิบซั่มบอร์ดหนา 9 มม. ส่วนทาสี</t>
  </si>
  <si>
    <t>http://luckycenterceiling.com/sm_23619_104124_USG.htm</t>
  </si>
  <si>
    <t>http://www.ycplywood.com/Products/117-.aspx</t>
  </si>
  <si>
    <t xml:space="preserve">   งานทาสีพลาสติกอะครีลิคชนิดทาภายใน</t>
  </si>
  <si>
    <t>http://www.onestockhome.com/usg_galaxy.htm</t>
  </si>
  <si>
    <t xml:space="preserve"> - สีโป๊ว</t>
  </si>
  <si>
    <t xml:space="preserve"> - สีทาทารองพื้น</t>
  </si>
  <si>
    <t xml:space="preserve"> - สีทาภายในทาทับหน้า</t>
  </si>
  <si>
    <t xml:space="preserve">    รวมวัสดุทาสีภายใน</t>
  </si>
  <si>
    <t xml:space="preserve">     ผนังกรุแผ่นยิบซั่มบอร์ด หนา 12 มม. ขนาด 1.20 x 2.40 ม.</t>
  </si>
  <si>
    <t>โครงคร่าวเหล็กชุบสังกะสี@ 0.60 ม. บุสองด้าน(TG-WALL)</t>
  </si>
  <si>
    <t xml:space="preserve"> - แผ่นยิบซั่มบอร์ดหนา 12 มม. ขนาด 1.20 x 2.40 ม.ชนิดทนไฟ</t>
  </si>
  <si>
    <t xml:space="preserve"> - โครงคร่าวเหล็กชุบสังกะสี(75 x 0.52 มม.)</t>
  </si>
  <si>
    <t>รวมงานทำผนังแผ่นยิบซั่มบอร์ดหนา 12 มม.บุสองด้าน</t>
  </si>
  <si>
    <t>บุ 1 ด้าน</t>
  </si>
  <si>
    <t xml:space="preserve">   งานทาสีเหล็กกันสนิม</t>
  </si>
  <si>
    <t xml:space="preserve"> - ทารองพื้นกันสนิม</t>
  </si>
  <si>
    <t xml:space="preserve"> - น้ำมันสน</t>
  </si>
  <si>
    <t xml:space="preserve">    รวมวัสดุทาสีเหล็กกันสนิม</t>
  </si>
  <si>
    <t xml:space="preserve">     พื้นโครงเหล็กกล่องขนาด 1"x2" @0.40 ม. </t>
  </si>
  <si>
    <t>ปูแผ่นวีว่าบอร์ดหนา 15 มม. ปูทับด้วยพื้นไม้ลามิเนต ความหนา 8 มม.</t>
  </si>
  <si>
    <t xml:space="preserve"> - แผ่นวีว่าบอร์ดหนา 15 มม. ขนาด 1.20 x 2.40 ม.</t>
  </si>
  <si>
    <t xml:space="preserve"> - โครงเหล็กกล่องขนาด 1"x2" @0.40 ม. </t>
  </si>
  <si>
    <t xml:space="preserve"> - พื้นไม้ลามิเนต ความหนา 8 มม.</t>
  </si>
  <si>
    <t xml:space="preserve">รวมพื้นโครงเหล็กกล่องขนาด 1"x2" @0.40 ม. </t>
  </si>
  <si>
    <t>ราคาสืบ</t>
  </si>
  <si>
    <t>โครงคร่าวเพดานฉาบเรียบตราช้าง - โปรลายน์</t>
  </si>
  <si>
    <t>โครงคร่าวผนังตราช้าง - โปรวอลล์</t>
  </si>
  <si>
    <t>บริษัท ยิ่งเจริญวัสดุก่อสร้าง 1968 จำกัด </t>
  </si>
  <si>
    <t>TEL: 0-2899-3570-3 Fax: 0-2899-1616 E-mail: niwatsan@yahoo.com</t>
  </si>
  <si>
    <t>http://www.ycplywood.com</t>
  </si>
  <si>
    <t>โครงผนัง-พื้น เหล็กกล่อง</t>
  </si>
  <si>
    <t>OneStockHome Co.,Ltd.</t>
  </si>
  <si>
    <t>TEL: 0-2026-3223  E-mail: cs@onestockhome.com</t>
  </si>
  <si>
    <t>https://www.onestockhome.com</t>
  </si>
  <si>
    <t>แผ่นพื้นวีว่าบอร์ด</t>
  </si>
  <si>
    <t>TEL: 02-026-3223  E-mail: cs@onestockhome.com</t>
  </si>
  <si>
    <t>สีโป๊วผนัง</t>
  </si>
  <si>
    <t>ร้านชาลีวัสดุ (chaleewatsadu)</t>
  </si>
  <si>
    <t>TEL: 0-2284-0556  E-mail: chaleewatsadu@gmail.com</t>
  </si>
  <si>
    <t>http://www.chaleewatsadu.com/</t>
  </si>
  <si>
    <t>พื้นไม้ลามิเนต</t>
  </si>
  <si>
    <t>บริษัท บุญถาวรเซรามิค จำกัด</t>
  </si>
  <si>
    <t>TEL: 0-2657-1111  E-mail: CONTACT_CENTER@BOONTHAVORN.COM</t>
  </si>
  <si>
    <t>https://www.boonthavorn.com</t>
  </si>
  <si>
    <t xml:space="preserve"> - สีทาภายนอกทาทับหน้า 2 เที่ยว</t>
  </si>
  <si>
    <t xml:space="preserve"> - สีทารองพื้นปูนใหม่</t>
  </si>
  <si>
    <t xml:space="preserve"> - สีทาภายในทาทับหน้า 2 เที่ยว</t>
  </si>
  <si>
    <t xml:space="preserve">    รวมวัสดุทาสีภายนอก พื้นที่ 1 ตร.ม.</t>
  </si>
  <si>
    <t xml:space="preserve">    รวมวัสดุทาสีภายใน พื้นที่ 1 ตร.ม.</t>
  </si>
  <si>
    <t>สีทารองพื้นปูนใหม่ ขนาด 3.785 ลิตร ตราที โอ เอ</t>
  </si>
  <si>
    <t>สีโป๊ว Bosny 1.5 กก. /75 บาท</t>
  </si>
  <si>
    <r>
      <t>สีน้ำอะครีลิค ทา</t>
    </r>
    <r>
      <rPr>
        <sz val="14"/>
        <color rgb="FF0070C0"/>
        <rFont val="TH SarabunPSK"/>
        <family val="2"/>
      </rPr>
      <t>ภายนอก</t>
    </r>
    <r>
      <rPr>
        <sz val="14"/>
        <rFont val="TH SarabunPSK"/>
        <family val="2"/>
      </rPr>
      <t>ชนิดด้าน ขนาด 3.785 ลิตร ตรา ที โอ เอ (4 seasons)</t>
    </r>
  </si>
  <si>
    <r>
      <t>สีน้ำอะครีลิค ทา</t>
    </r>
    <r>
      <rPr>
        <sz val="14"/>
        <color rgb="FF0070C0"/>
        <rFont val="TH SarabunPSK"/>
        <family val="2"/>
      </rPr>
      <t>ภายใน</t>
    </r>
    <r>
      <rPr>
        <sz val="14"/>
        <rFont val="TH SarabunPSK"/>
        <family val="2"/>
      </rPr>
      <t>ชนิดด้าน ขนาด 3.785 ลิตร ตรา ที โอ เอ (4 seasons)</t>
    </r>
  </si>
  <si>
    <r>
      <t xml:space="preserve">   งานทาสีน้ำอะครีลิค 100 % ชนิดทา</t>
    </r>
    <r>
      <rPr>
        <b/>
        <sz val="14"/>
        <color rgb="FF0070C0"/>
        <rFont val="TH SarabunPSK"/>
        <family val="2"/>
      </rPr>
      <t>ภายนอก</t>
    </r>
    <r>
      <rPr>
        <b/>
        <sz val="14"/>
        <rFont val="TH SarabunPSK"/>
        <family val="2"/>
      </rPr>
      <t xml:space="preserve"> (ปูนใหม่)</t>
    </r>
  </si>
  <si>
    <r>
      <t xml:space="preserve">   งานทาสีน้ำอะครีลิค 100 % ชนิดทา</t>
    </r>
    <r>
      <rPr>
        <b/>
        <sz val="14"/>
        <color rgb="FF0070C0"/>
        <rFont val="TH SarabunPSK"/>
        <family val="2"/>
      </rPr>
      <t xml:space="preserve">ภายใน </t>
    </r>
    <r>
      <rPr>
        <b/>
        <sz val="14"/>
        <rFont val="TH SarabunPSK"/>
        <family val="2"/>
      </rPr>
      <t>(ปูนใหม่)</t>
    </r>
  </si>
  <si>
    <r>
      <t xml:space="preserve">   งานทาสีน้ำอะครีลิค 100 % ชนิดทา</t>
    </r>
    <r>
      <rPr>
        <b/>
        <sz val="14"/>
        <color rgb="FF0070C0"/>
        <rFont val="TH SarabunPSK"/>
        <family val="2"/>
      </rPr>
      <t>ภายนอก</t>
    </r>
    <r>
      <rPr>
        <b/>
        <sz val="14"/>
        <rFont val="TH SarabunPSK"/>
        <family val="2"/>
      </rPr>
      <t xml:space="preserve"> (ปูนเก่า)</t>
    </r>
  </si>
  <si>
    <r>
      <t xml:space="preserve">   งานทาสีน้ำอะครีลิค 100 % ชนิดทา</t>
    </r>
    <r>
      <rPr>
        <b/>
        <sz val="14"/>
        <color rgb="FF0070C0"/>
        <rFont val="TH SarabunPSK"/>
        <family val="2"/>
      </rPr>
      <t xml:space="preserve">ภายใน </t>
    </r>
    <r>
      <rPr>
        <b/>
        <sz val="14"/>
        <rFont val="TH SarabunPSK"/>
        <family val="2"/>
      </rPr>
      <t>(ปูนเก่า)</t>
    </r>
  </si>
  <si>
    <t xml:space="preserve"> - สีทารองพื้นปูนเก่า</t>
  </si>
  <si>
    <t xml:space="preserve">   งานทาสีน้ำกันสนิมเหล็ก (รองพื้นกันสนิม 3 เที่ยว)</t>
  </si>
  <si>
    <t xml:space="preserve"> - สีทารองพื้นกันสนิม</t>
  </si>
  <si>
    <t>สีรองพื้นโลหะ ขนาด 3.785 ลิตร ตรากัปตัน (RED OXIDE PRIMER)</t>
  </si>
  <si>
    <t>น้ำมันสน SHARKS</t>
  </si>
  <si>
    <t xml:space="preserve">   งานทาสีน้ำกันสนิมเหล็ก (รองพื้นกันสนิม+สีน้ำมัน 2 เที่ยว)</t>
  </si>
  <si>
    <t xml:space="preserve"> - สีทาทับหน้า 2 เที่ยว</t>
  </si>
  <si>
    <t>สีเคลือบน้ำมัน ชนิดด้าน ขนาด 3.785 ลิตร ตรา ที โอ เอ</t>
  </si>
  <si>
    <t>แผ่นยิปซัม ธรรมดา  ขนาด 120 x 240 ซม. หนา 9 มม. ตรายิปรอค *</t>
  </si>
  <si>
    <t>แผ่นยิปซัม ธรรมดา  ขนาด 120 x 240 ซม. หนา 12 มม. ตรายิปรอค *</t>
  </si>
  <si>
    <t>แผ่นยิปซัม ชนิดบุอลูมิเนียมฟอยล์  ขนาด 120 x 240 ซม. หนา 9 มม. ตรายิปรอค *</t>
  </si>
  <si>
    <t>แผ่นยิปซัม ชนิดบุอลูมิเนียมฟอยล์  ขนาด 120 x 240 ซม. หนา 12 มม. ตรายิปรอค *</t>
  </si>
  <si>
    <t>แผ่นยิปซัม ชนิดทนความชื้น  ขนาด 120 x 240 ซม. หนา 9 มม. ตรายิปรอค *</t>
  </si>
  <si>
    <t>แผ่นยิปซัม ชนิดทนความชื้น  ขนาด 120 x 240 ซม. หนา 12 มม. ตรายิปรอค *</t>
  </si>
  <si>
    <t>แผ่นยิปซัม ชนิดทนไฟ  ขนาด 120 x 240 ซม. หนา 12 มม. ตรายิปรอค *</t>
  </si>
  <si>
    <t>แผ่นยิปซัม ชนิดทนไฟ  ขนาด 120 x 240 ซม. หนา 15 มม. ตรายิปรอค *</t>
  </si>
  <si>
    <t>สกรูยิงโครง+ยิงแผ่น</t>
  </si>
  <si>
    <t>กล่อง</t>
  </si>
  <si>
    <r>
      <t>โครงคร่าวเหล็กชุบสังกะสี@ 0.60 ม. บุ</t>
    </r>
    <r>
      <rPr>
        <b/>
        <sz val="14"/>
        <color theme="3"/>
        <rFont val="Cordia New"/>
        <family val="2"/>
      </rPr>
      <t>สองด้าน</t>
    </r>
    <r>
      <rPr>
        <b/>
        <sz val="14"/>
        <rFont val="Cordia New"/>
        <family val="2"/>
      </rPr>
      <t>(TG-WALL)</t>
    </r>
  </si>
  <si>
    <r>
      <t>โครงคร่าวเหล็กชุบสังกะสี@ 0.60 ม. บุ</t>
    </r>
    <r>
      <rPr>
        <b/>
        <sz val="14"/>
        <color theme="3"/>
        <rFont val="Cordia New"/>
        <family val="2"/>
      </rPr>
      <t>ด้านเดียว</t>
    </r>
    <r>
      <rPr>
        <b/>
        <sz val="14"/>
        <rFont val="Cordia New"/>
        <family val="2"/>
      </rPr>
      <t>(TG-WALL)</t>
    </r>
  </si>
  <si>
    <t xml:space="preserve">    รวมวัสดุทาสีน้ำกันสนิมเหล็ก พื้นที่ 1 ตร.ม.</t>
  </si>
  <si>
    <t xml:space="preserve">     ผนังก่ออิฐมอญสามัญ (ก่อครึ่งแผ่น)</t>
  </si>
  <si>
    <t xml:space="preserve"> - น้ำยาผสมปูนก่อ</t>
  </si>
  <si>
    <t xml:space="preserve"> - ปูนซีเมนต์ผสม</t>
  </si>
  <si>
    <t xml:space="preserve"> - ทรายหยาบ</t>
  </si>
  <si>
    <t xml:space="preserve"> - น้ำผสมปูน</t>
  </si>
  <si>
    <t>รวมงานผนังก่ออิฐมอญสามัญ  (ก่อครึ่งแผ่น)</t>
  </si>
  <si>
    <t>ก้อน</t>
  </si>
  <si>
    <t>ลบ.ม.</t>
  </si>
  <si>
    <t>อิฐมอญ ขนาด 7 x16x3.5 ซม.</t>
  </si>
  <si>
    <t>ทรายหยาบ</t>
  </si>
  <si>
    <t xml:space="preserve"> - อิฐมอญ ขนาด 7 x 16 x 3.5 ซม.</t>
  </si>
  <si>
    <t xml:space="preserve">     ผนังก่ออิฐมวลเบา ขนาด 20 x 40 x 7.5 ซม.</t>
  </si>
  <si>
    <t xml:space="preserve"> - อิฐมวลเบา ขนาด 20 x 40 x 7.5 ซม.</t>
  </si>
  <si>
    <t xml:space="preserve"> - ปูนก่อสำเร็จรูป</t>
  </si>
  <si>
    <t>อิฐมวลเบา ขนาด 20 x 40 x 7.5 ซม. G4 ตราทีพีไอ</t>
  </si>
  <si>
    <t>ปูนซีเมนต์ผสม ปูนถุง บรรจุ 50 กก./ถุง ตราทีพีไอ สีเขียว</t>
  </si>
  <si>
    <t>ปูนก่อสำเร็จรูป เสือมอร์ต้า ก่ออิฐมวลเบา 50กก.</t>
  </si>
  <si>
    <t>รวมงานผนังผนังก่ออิฐมวลเบา</t>
  </si>
  <si>
    <t xml:space="preserve">     ฉาบปูนผิวเรียบ (หนา 1.5 ซม.)</t>
  </si>
  <si>
    <t xml:space="preserve"> - น้ำยาผสมปูนฉาบ</t>
  </si>
  <si>
    <t xml:space="preserve"> - ทรายละเอียด</t>
  </si>
  <si>
    <t>ทรายละเอียด</t>
  </si>
  <si>
    <t>รวมงานฉาบปูนผิวเรียบ</t>
  </si>
  <si>
    <t xml:space="preserve">     ฉาบปูนผิวเรียบ สำหรับอิฐมวลเบา (หนา 1.25 ซม.)</t>
  </si>
  <si>
    <t xml:space="preserve"> - ปูนฉาบสำเร็จรูป</t>
  </si>
  <si>
    <t>รวมงานฉาบปูนผิวเรียบ สำหรับอิฐมวลเบา</t>
  </si>
  <si>
    <t>ปูนฉาบสำเร็จรูป เสือมอร์ต้า ฉาบอิฐมวลเบา 50กก.</t>
  </si>
  <si>
    <t>น้ำยาผสมปูนก่อ+ฉาบ Sikanol</t>
  </si>
  <si>
    <t xml:space="preserve">   งานทาสีน้ำกันสนิมเหล็ก (รองพื้นกันสนิม 2 เที่ยว+สีน้ำมัน 2 เที่ยว)</t>
  </si>
  <si>
    <t xml:space="preserve"> - สีทารองพื้นกันสนิม 2 เที่ยว</t>
  </si>
  <si>
    <t>ปูนทรายสำหรับรองพื้น บุวัสดุแผ่นสำเร็จรูป (หนา 1.5 ซม.)</t>
  </si>
  <si>
    <t>รวมงานปูนทรายสำหรับรองพื้น</t>
  </si>
  <si>
    <t>งานบุผนังกระเบื้องดินเผา ทุกขนาด</t>
  </si>
  <si>
    <t xml:space="preserve"> - ปูนกาวซีเมนต์ หนา 5 มม.</t>
  </si>
  <si>
    <t xml:space="preserve"> - ปูนยาแนว</t>
  </si>
  <si>
    <t xml:space="preserve"> - คิ้ว P.V.C.</t>
  </si>
  <si>
    <t xml:space="preserve"> - กระเบื้อง</t>
  </si>
  <si>
    <t>กระเบื้อง ชนิดสีเรียบ ขนาด 8 x 10 นิ้ว ตราคอตโต้</t>
  </si>
  <si>
    <t>ปูนยาแนว เวเบอร์.คัลเลอร์ พาวเวอร์ Weber.Color Power ตราตุ๊กแก</t>
  </si>
  <si>
    <t>ปูนกาวซีเมนต์ เวเบอร์ ไทล์ วิส Weber.tai Vis ตราตุ๊กแก</t>
  </si>
  <si>
    <t>คิ้ว P.V.C. คิ้วจระเข้พลัสไมโครแบน2ม.10มม.ขาวไข่มุก</t>
  </si>
  <si>
    <t>รวมงานบุผนังกระเบื้องดินเผา</t>
  </si>
  <si>
    <t>ปูนทรายสำหรับรองพื้น ปูวัสดุแผ่นสำเร็จรูป (หนา 3 ซม.)</t>
  </si>
  <si>
    <t>รวมงานพื้นกระเบื้องดินเผา</t>
  </si>
  <si>
    <t>งานพื้นกระเบื้องแกรนิตโต้ ทุกขนาด</t>
  </si>
  <si>
    <t>รวมงานพื้นกระเบื้องแกรนิตโต้</t>
  </si>
  <si>
    <t>งานพื้นกระเบื้องดินเผาเคลือบเซรามิค ทุกขนาด</t>
  </si>
  <si>
    <t>งานพื้นกระเบื้องดินเผาเคลือบเซรามิค ทุกขนาด ปูแห้ง</t>
  </si>
  <si>
    <t>รวมงานพื้นกระเบื้องดินเผา ปูแห้ง</t>
  </si>
  <si>
    <t>งานพื้นกระเบื้องแกรนิตโต้ ทุกขนาด ปูแห้ง</t>
  </si>
  <si>
    <t>งานพื้นหินเทียม</t>
  </si>
  <si>
    <t xml:space="preserve"> - แผ่นหินเทียม</t>
  </si>
  <si>
    <t xml:space="preserve"> - wax เคลือบเงา</t>
  </si>
  <si>
    <t>งานพื้นกระเบื้องยาง แผ่น</t>
  </si>
  <si>
    <t xml:space="preserve"> - กาวสำหรับปูกระเบื้องยาง</t>
  </si>
  <si>
    <t>รวมงานพื้นหินเทียม</t>
  </si>
  <si>
    <t>รวมงานพื้นกระเบื้องแกรนิตโต้ ทุกขนาด ปูแห้ง</t>
  </si>
  <si>
    <t>รวมงานพื้นกระเบื้องยาง แผ่น</t>
  </si>
  <si>
    <t>งานพื้นกระเบื้องยาง ม้วน</t>
  </si>
  <si>
    <t xml:space="preserve"> - กระเบื้องยาง แผ่น</t>
  </si>
  <si>
    <t xml:space="preserve"> - กระเบื้องยาง ม้วน</t>
  </si>
  <si>
    <t>กระเบื้อง ชนิดสีเรียบ ขนาด 12 x 12 นิ้ว ตราคอตโต้</t>
  </si>
  <si>
    <t>กระเบื้องยาง ม้วน</t>
  </si>
  <si>
    <t>wax เคลือบเงา</t>
  </si>
  <si>
    <t>หินเทียม QUARTZ OBSIDIAN (SJ516M) 60X60 *A</t>
  </si>
  <si>
    <t>กระเบื้องแกรนิตโต้ อัลบาเนีย โกล์เดน เนโร 24X24 A ตราคอตโต้</t>
  </si>
  <si>
    <t>กระเบื้องยาง LuxuryไวนิลVintageOakNatural 0.55x19x121 ตรา ALLURE</t>
  </si>
  <si>
    <t>กาวปูกระเบื้องยาง BESBOND 3กก. ตรา THREEBOND</t>
  </si>
  <si>
    <t>ริม 12 ม./9ตร.ม.</t>
  </si>
  <si>
    <t>โครง 30 ม./9 ตร.ม.</t>
  </si>
  <si>
    <t>ลวด 9 อัน</t>
  </si>
  <si>
    <t>พุก 9 อัน</t>
  </si>
  <si>
    <t>ฉาก 9 อัน</t>
  </si>
  <si>
    <t>สปริง 9 อัน</t>
  </si>
  <si>
    <t>คลิปล็อก 21 อัน</t>
  </si>
  <si>
    <t>ขอล็อก 9 อัน</t>
  </si>
  <si>
    <t>เฉลี่ย 1 ตร.ม.</t>
  </si>
  <si>
    <t xml:space="preserve">     ฝ้าแผ่นยิบซั่มบอร์ด หนา 9 มม. ขนาด 1.20 x 2.40 ม.</t>
  </si>
  <si>
    <t xml:space="preserve"> - แผ่นยิบซั่มบอร์ดหนา 9 มม. ขนาด 1.20 x 2.40 ม.</t>
  </si>
  <si>
    <t>ตัวต่อโครงโปร 9 อัน</t>
  </si>
  <si>
    <t>สกรูยิงโครง</t>
  </si>
  <si>
    <t>ขอใช้</t>
  </si>
  <si>
    <t xml:space="preserve"> - โครงคร่าวเหล็กชุบสังกะสี No.24 และอุปกรณ์</t>
  </si>
  <si>
    <t>โครงคร่าวเหล็กชุบสังกะสี @ 0.40 x 1.00 ม.</t>
  </si>
  <si>
    <t>โครงเมน</t>
  </si>
  <si>
    <t>ครอส 60</t>
  </si>
  <si>
    <t>ครอส 120</t>
  </si>
  <si>
    <t>ลวดแขวน</t>
  </si>
  <si>
    <t>พุก</t>
  </si>
  <si>
    <t>ฉาก</t>
  </si>
  <si>
    <t>สปริงล็อก</t>
  </si>
  <si>
    <t xml:space="preserve">     ฝ้าแผ่นยิบซั่มบอร์ด หนา 9 มม. ขนาด 0.60 x 0.60 ม.</t>
  </si>
  <si>
    <t>โครงคร่าวเหล็กชุบสังกะสี ทีบาร์</t>
  </si>
  <si>
    <t xml:space="preserve"> - โครงคร่าวเหล็กชุบสังกะสี และอุปกรณ์</t>
  </si>
  <si>
    <t>รวมงานทำฝ้าแผ่นยิบซั่มบอร์ด ทีบาร์</t>
  </si>
  <si>
    <t>รวมงานทำฝ้าแผ่นยิบซั่มบอร์ด ฉาบเรียบ</t>
  </si>
  <si>
    <t xml:space="preserve">     ฝ้าแผ่นยิบซั่มบอร์ด หนา 9 มม. ขนาด 0.60 x 1.20 ม.</t>
  </si>
  <si>
    <t>โครงฝ้าฉาบเรียบ</t>
  </si>
  <si>
    <t>โครงฝ้า60*60</t>
  </si>
  <si>
    <t>โครงฝ้า60*120</t>
  </si>
  <si>
    <t xml:space="preserve">   งานทาสีย้อมไม้ </t>
  </si>
  <si>
    <t xml:space="preserve"> - กระดาษทราย</t>
  </si>
  <si>
    <t xml:space="preserve"> - สีทารองพื้นไม้ 1 เที่ยว</t>
  </si>
  <si>
    <t xml:space="preserve"> - สีย้อมไม้ 2 เที่ยว</t>
  </si>
  <si>
    <t xml:space="preserve"> - ทินเนอร์ผสม</t>
  </si>
  <si>
    <t>สีย้อมไม้ วู๊ดสเตน ชนิดเงา ภายนอก ขนาด 3.785 ลิตร ตราทีโอเอ</t>
  </si>
  <si>
    <t>สีรองพื้นไม้ ขนาด 3.875 ลิตร ตรา กัปตัน (UNIVERSAL UNDERCOAT)</t>
  </si>
  <si>
    <t>สีโป๊วไม้ BEGER ขนาด 500G</t>
  </si>
  <si>
    <t>ทินเนอร์ TOA #21 1GL</t>
  </si>
  <si>
    <t>กระดาษทราย เบอร์ 2 ขนาด 9 x 11 นิ้ว ตราจระเข้ 3 ดาว</t>
  </si>
  <si>
    <t xml:space="preserve">   งานทาน้ำมันเคลือบแข็ง</t>
  </si>
  <si>
    <t xml:space="preserve"> - น้ำมันผสมเฉพาะ</t>
  </si>
  <si>
    <t xml:space="preserve"> - รองพื้นน้ำมันทาเคลือบย้อม 1 เที่ยว</t>
  </si>
  <si>
    <t xml:space="preserve"> - น้ำมันทาเคลือแข็ง ด้านหรือเงา 2-3 เที่ยว</t>
  </si>
  <si>
    <t>น้ำมันเคลือบแข็ง ภายใน ขนาด 3.785 ลิตร ตรากัปตัน (กัปตันโพลียูรีเทน)</t>
  </si>
  <si>
    <t>สีรองพื้นน้ำมันทาเคลือบย้อมทีโอเอ วู้ด ไพรเมอร์ #T-2000</t>
  </si>
  <si>
    <t>ทินเนอร์ผสมโพลียูรีเทน TOA #43 1GL</t>
  </si>
  <si>
    <t xml:space="preserve">   งานทาสีน้ำมันทาไม้</t>
  </si>
  <si>
    <t xml:space="preserve"> - สีทารองพื้นไม้ 2 เที่ยว</t>
  </si>
  <si>
    <t xml:space="preserve"> - น้ำมันผสม</t>
  </si>
  <si>
    <t>งานเจาะสำรวจชั้นดิน</t>
  </si>
  <si>
    <t>หลุม</t>
  </si>
  <si>
    <t>ต้น</t>
  </si>
  <si>
    <t>งานทดสอบกำลังการรับน้ำหนักบรรทุกด้วยวิธี DYNAMIC LOAD TEST</t>
  </si>
  <si>
    <t>ค่า MOBILIZATION เครื่องจักรงานทดสอบ</t>
  </si>
  <si>
    <t>งานขุดดินฐานรากและกลบคืน</t>
  </si>
  <si>
    <t>งานทรายหยาบบดอัดแน่น</t>
  </si>
  <si>
    <t>งานคอนกรีตหยาบ (คอนกรีต 1 : 3 : 5)</t>
  </si>
  <si>
    <t>งานแบบหล่อคอนกรีต</t>
  </si>
  <si>
    <t>งานเหล็กเสริมคอนกรีต</t>
  </si>
  <si>
    <t xml:space="preserve"> - เหล็กเส้นกลม SR 24 ขนาด 9  มม.</t>
  </si>
  <si>
    <t>งานลวดผูกเหล็ก</t>
  </si>
  <si>
    <t>งานโครงสร้าง</t>
  </si>
  <si>
    <t>งานระบบสุขาภิบาล</t>
  </si>
  <si>
    <t>ชุดถังบำบัดน้ำเสียแบบเกรอะกรอง ไร้อากาศ</t>
  </si>
  <si>
    <t>ปริมาณน้ำเสียไม่น้อยกว่า 2.2  ลบ.ม./วัน พร้อมอุปกรณ์ประกอบ</t>
  </si>
  <si>
    <t>ถังดักไขมันใต้ซิงค์ขนาด 60 ลิตร</t>
  </si>
  <si>
    <t>เมตร</t>
  </si>
  <si>
    <t>อื่น ๆ  1. ข้อต่อ อุปกรณ์ท่อ</t>
  </si>
  <si>
    <t>เหมา</t>
  </si>
  <si>
    <t xml:space="preserve">BALL VALVE Ø 1/2"  </t>
  </si>
  <si>
    <t>PVC PIPE CLASS 13.5  Ø 1/2"( Ø 18 mm.)</t>
  </si>
  <si>
    <t>PVC PIPE CLASS 8.5  Ø 2" ( Ø 50 mm.)</t>
  </si>
  <si>
    <t>PVC PIPE CLASS 8.5  Ø 4" ( Ø 100  mm.)</t>
  </si>
  <si>
    <t xml:space="preserve">         2. เหล็กยึดท่อ</t>
  </si>
  <si>
    <t xml:space="preserve">         3. ทดสอบ ทำความสะอาด ทาสีทำสัญลักษณ์</t>
  </si>
  <si>
    <t>งานระบบเสียงตามสาย</t>
  </si>
  <si>
    <t>เครื่อง</t>
  </si>
  <si>
    <t xml:space="preserve"> - สายนำสัญญาณ VTF 2 x 1.5 sq.mm. </t>
  </si>
  <si>
    <t xml:space="preserve"> - ท่อร้อยสาย CONDUIT 1/2" PVC  </t>
  </si>
  <si>
    <t xml:space="preserve"> งานระบบโทรทัศน์วงจรปิด</t>
  </si>
  <si>
    <t xml:space="preserve"> - สายนำสัญญาณชนิด CAT6</t>
  </si>
  <si>
    <t xml:space="preserve"> - ท่อ HDPE 1 1/2"</t>
  </si>
  <si>
    <t xml:space="preserve"> - สายนำสัญญาณชนิด RG6/U (OUTDOOR) มีสายไฟในตัว SHIELD ไม่น้อยกว่า 95% </t>
  </si>
  <si>
    <t xml:space="preserve"> - ท่อร้อยสาย CONDUIT 1" PVC  </t>
  </si>
  <si>
    <t xml:space="preserve"> - ท่ออ่อนร้อยสาย FLEXIBLE METAL CONDUIT 1 1/4"</t>
  </si>
  <si>
    <t>งานระบบโทรทัศน์</t>
  </si>
  <si>
    <t xml:space="preserve"> - ขาแขวนและชั้นวางอุปกรณ์รับสัญญาณดิจิตอลทีวี </t>
  </si>
  <si>
    <t xml:space="preserve"> - เต้ารับไฟฟ้าเพื่อเชื่อมต่ออุปกรณ์อย่างน้อย 3 ช่อง </t>
  </si>
  <si>
    <t>งานระบบเครือข่ายไร้สายและโทรศัพท์</t>
  </si>
  <si>
    <t xml:space="preserve"> - สายโทรศัพท์สเตชั่นวาย (TIEV) 4Cx0.5 mm.</t>
  </si>
  <si>
    <t>แผงบริภัฑณ์ไฟฟ้าแรงต่ำ (Distribution Borad)</t>
  </si>
  <si>
    <t xml:space="preserve">โคมไฟ สวิทซ์ และ เต้ารับ </t>
  </si>
  <si>
    <t>โคมไฟ</t>
  </si>
  <si>
    <t xml:space="preserve">สวิทซ์ และ เต้ารับ </t>
  </si>
  <si>
    <t>พลาสติก ติดสูงจากพื้น 1.35 เมตร</t>
  </si>
  <si>
    <t>พร้อมกล่องครอบพลาสติก</t>
  </si>
  <si>
    <t>ฝาครอบพลาสติก ขนาด 16 แอมป์ 250 โวลท์ 3 สาย</t>
  </si>
  <si>
    <t>ขนาด 16 แอมป์ 250 โวลท์ 3 สาย</t>
  </si>
  <si>
    <t>ท่อร้อยสายไฟและสายไฟ</t>
  </si>
  <si>
    <t>ท่อร้อยสายไฟชนิด IMC</t>
  </si>
  <si>
    <t>ท่อร้อยสายไฟชนิด EMT</t>
  </si>
  <si>
    <t>สายไฟ</t>
  </si>
  <si>
    <t xml:space="preserve"> - พ1 พื้นกระเบื้องยาง</t>
  </si>
  <si>
    <t xml:space="preserve"> - ป2 ประตูบานเปิด ขนาด 1.00x2.05 ม. รายละเอียดตามแบบ</t>
  </si>
  <si>
    <t xml:space="preserve"> - ป1 ประตูบานเปิดคู่ ขนาด 1.80x2.40 ม. รายละเอียดตามแบบ</t>
  </si>
  <si>
    <t xml:space="preserve"> - ป3 ประตูบานเพี้ยม ขนาด 4.60x3.00 ม. รายละเอียดตามแบบ</t>
  </si>
  <si>
    <t xml:space="preserve"> - น1 หน้าต่างบานเลื่อน บานติดตาย ขนาด 2.20x3.50 ม. รายละเอียดตามแบบ</t>
  </si>
  <si>
    <t xml:space="preserve"> - น2 หน้าต่างบานเลื่อน ขนาด 2.85x1.20 ม. รายละเอียดตามแบบ</t>
  </si>
  <si>
    <t>รวมราคางานลำดับที่ 4</t>
  </si>
  <si>
    <t>รวมราคางานลำดับที่ 5</t>
  </si>
  <si>
    <t>รวมราคางานลำดับที่ 6</t>
  </si>
  <si>
    <t>งานมุงหลังคา</t>
  </si>
  <si>
    <t>รวมราคางานลำดับที่ 3</t>
  </si>
  <si>
    <t xml:space="preserve"> - ฉาบผนังอิฐมวลเบา ภายใน</t>
  </si>
  <si>
    <t xml:space="preserve"> - ฉาบผนังอิฐมวลเบา ภายนอก</t>
  </si>
  <si>
    <t xml:space="preserve"> - ฉาบผนังอิฐมอญ ภายใน</t>
  </si>
  <si>
    <t xml:space="preserve"> - ฉาบผนังอิฐมอญ ภายนอก</t>
  </si>
  <si>
    <t>งานพื้นหินแกรนิต</t>
  </si>
  <si>
    <t xml:space="preserve"> - แผ่นหินแกรนิต</t>
  </si>
  <si>
    <t xml:space="preserve"> - พ3 พื้นกระเบื้องเซรามิกเนื้อเดียว ผิวหยาบ</t>
  </si>
  <si>
    <t xml:space="preserve"> - แผงบังตาอะลูมิเนียม แผ่นเกล็ดรูปเส้นตรง</t>
  </si>
  <si>
    <t xml:space="preserve"> - หลังคาไฟเบอร์กลาส ชนิดโปร่งแสง โครงเหล็กกล่อง ขนาด 5x15 ซม.</t>
  </si>
  <si>
    <t>งานอื่นๆ</t>
  </si>
  <si>
    <t xml:space="preserve"> - ฝ2 ฝ้าเพดานยิปซัมบอร์ดทนชื้น หนา 9 มม. ขนาด 1.20x2.40 ม. ชนิดขอบลาด</t>
  </si>
  <si>
    <t xml:space="preserve"> - ฝ1 ฝ้าเพดานโครงเหล็กกล่อง 1 1/2"x3" กรุไม้สังเคราะห์ขนาด 4.3x90 มม.</t>
  </si>
  <si>
    <t xml:space="preserve">   พร้อมอุปกรณ์ CLIP LOOK</t>
  </si>
  <si>
    <t xml:space="preserve"> - ฝ2 ฝ้าเพดานท้องพื้น เก็บซ่อมรอยเจาะ</t>
  </si>
  <si>
    <t>งานห้องสมุด</t>
  </si>
  <si>
    <t>งานฝ้าเพดานห้องสมุด</t>
  </si>
  <si>
    <t xml:space="preserve"> - ผนังอาคารเดิม ขัดลอกสีทำความสะอาด</t>
  </si>
  <si>
    <t xml:space="preserve">   ทั้งสองด้านฉาบรอยต่อเรียบ</t>
  </si>
  <si>
    <t xml:space="preserve"> - ผนังโครงเหล็กชุบซิงค์ กรุแผ่นยิปซั่มบอร์ดชนิดทนไฟ หนา 13 มม.</t>
  </si>
  <si>
    <t xml:space="preserve">   กุด้านเดียวฉาบรอยต่อเรียบ</t>
  </si>
  <si>
    <t>งานพื้นห้องสมุด</t>
  </si>
  <si>
    <t xml:space="preserve"> - กระเบื้องลายไม้ชนิดแผ่น ขนาด 0.15x0.90 ม. ความหนาไม่ต่ำกว่า 2.5 มม.</t>
  </si>
  <si>
    <t xml:space="preserve"> - พื้นแผ่นวีว่าบอร์ด หนา 20 มม. ปูทับด้วยไม้สักเข้าร่องรางลิ้น กว้าง 5"</t>
  </si>
  <si>
    <t>งานพื้นกระเบื้องเนื้อเดียวทุกขนาด ปูแห้ง</t>
  </si>
  <si>
    <t>รวมงานพื้นกระเบื้องเนื้อเดียวทุกขนาด ปูแห้ง</t>
  </si>
  <si>
    <t xml:space="preserve"> - เครื่องควบคุมกลาง</t>
  </si>
  <si>
    <t xml:space="preserve"> - ไมโครโฟนประกาศ</t>
  </si>
  <si>
    <t xml:space="preserve"> - เครื่องเล่นดีวีดี</t>
  </si>
  <si>
    <t xml:space="preserve"> - ลำโพงฝังฝ้า</t>
  </si>
  <si>
    <t xml:space="preserve"> - โวลลุ่มคอนโทรล </t>
  </si>
  <si>
    <t xml:space="preserve"> - เครื่องรับวิทยุ FM/AM TUNER</t>
  </si>
  <si>
    <t xml:space="preserve"> - ตู้เก็บอุปกรณ์</t>
  </si>
  <si>
    <t xml:space="preserve"> - กล้องวงจรปิดชนิด ANALOG แบบ DOME </t>
  </si>
  <si>
    <t xml:space="preserve"> - เครื่องบันทึกภาพสีระบบดิจิตอล (DVR)  </t>
  </si>
  <si>
    <t xml:space="preserve"> - จอภาพแบบ LCD หรือ LED ขนาดไม่น้อยกว่า 19 นิ้ว</t>
  </si>
  <si>
    <t xml:space="preserve"> - เครื่องสำรองไฟฟ้า ขนาด 1 kVA </t>
  </si>
  <si>
    <t xml:space="preserve"> - อุปกรณ์จ่ายกระแสไฟกล้องวงจรปิด </t>
  </si>
  <si>
    <t xml:space="preserve"> - อุปกรณ์บาลัน </t>
  </si>
  <si>
    <t xml:space="preserve"> - อุปกรณ์รับสัญญาณดิจิตอลทีวี </t>
  </si>
  <si>
    <t xml:space="preserve"> - เสารับสัญญาณดิจิตอลทีวี</t>
  </si>
  <si>
    <t xml:space="preserve"> - เครื่องคอมพิวเตอร์ สำหรับงานสำนักงาน </t>
  </si>
  <si>
    <t xml:space="preserve"> - อุปกรณ์กระจายสัญญาณไร้สาย (ACCESS POINT) </t>
  </si>
  <si>
    <t xml:space="preserve"> - เครื่องโทรศัพท์</t>
  </si>
  <si>
    <t xml:space="preserve"> - C2 เก้าอี้ห้องสมุด ขนาด 0.45x0.45x0.90 ม.</t>
  </si>
  <si>
    <t>งานเสาเข็มเจาะ ขนาดเส้นผ่านศูนย์กลาง 0.35 x 22 ม.</t>
  </si>
  <si>
    <t>รับน้ำหนักบรรทุกปลอดภัยได้ไม่น้อยกว่า 40 ตัน/ต้น</t>
  </si>
  <si>
    <t>งานตัดหัวเสาเข็ม ขนาดเส้นผ่านศูนย์กลาง 0.35ม.</t>
  </si>
  <si>
    <t>งานคอนกรีตโครงสร้าง 210 ksc. (cylinder)</t>
  </si>
  <si>
    <t xml:space="preserve"> - เหล็กข้ออ้อย SD 30 ขนาด 25  มม.</t>
  </si>
  <si>
    <t xml:space="preserve"> - เหล็กข้ออ้อย SD 30 ขนาด 20  มม.</t>
  </si>
  <si>
    <t xml:space="preserve"> - เหล็กข้ออ้อย SD 30 ขนาด 16  มม.</t>
  </si>
  <si>
    <t xml:space="preserve"> - เหล็กข้ออ้อย SD 30 ขนาด 12  มม.</t>
  </si>
  <si>
    <t>งานเหล็กรูปพรรณ</t>
  </si>
  <si>
    <t>งานทาสีน้ำมัน</t>
  </si>
  <si>
    <t xml:space="preserve"> - เสาคอนกรีต ขนาด 0.30x0.30 ม.</t>
  </si>
  <si>
    <t xml:space="preserve"> - เสาคอนกรีต ขนาด 0.40x0.40 ม.</t>
  </si>
  <si>
    <t>งานซุ้มทางเดิน Metal Sheet</t>
  </si>
  <si>
    <t xml:space="preserve"> - เสาเหล็ก H-Beam 20x20 ซม.</t>
  </si>
  <si>
    <t xml:space="preserve"> - เสาเหล็ก H-Beam 10x10 ซม.</t>
  </si>
  <si>
    <t xml:space="preserve"> - แปเหล็ก 100x50x3.2 มม.</t>
  </si>
  <si>
    <t>ท่อน</t>
  </si>
  <si>
    <t xml:space="preserve"> - แปเหล็ก 75x25x3.2 มม.</t>
  </si>
  <si>
    <t xml:space="preserve"> - เมทัลชีท</t>
  </si>
  <si>
    <t xml:space="preserve"> - รางน้ำเมทัลชีท</t>
  </si>
  <si>
    <t>จุด</t>
  </si>
  <si>
    <t>RD.</t>
  </si>
  <si>
    <t>งานซุ้มและทางเดิน</t>
  </si>
  <si>
    <t xml:space="preserve"> - เสาตอม่อคอนกรีต ขนาด 0.40x0.40 ยาว 1.00 ม.</t>
  </si>
  <si>
    <t xml:space="preserve"> - เสาตอม่อคอนกรีต ขนาด 0.30x0.30 ยาว 1.00 ม.</t>
  </si>
  <si>
    <t>ยาวแบบ</t>
  </si>
  <si>
    <t>ยาวจริง</t>
  </si>
  <si>
    <t>ปั้นหยาเผื่อ 5%</t>
  </si>
  <si>
    <t>ปัดท่อน</t>
  </si>
  <si>
    <t>นน.</t>
  </si>
  <si>
    <t>รวม นน.</t>
  </si>
  <si>
    <t>ราคา ท่อน</t>
  </si>
  <si>
    <t>ราคา กก.</t>
  </si>
  <si>
    <t>พท.ผิว</t>
  </si>
  <si>
    <t>แปเหล็กกล่อง 100x50x3.2 มม.</t>
  </si>
  <si>
    <t>แปเหล็กกล่อง 75x38x3.2 มม.</t>
  </si>
  <si>
    <t>รองพื้น</t>
  </si>
  <si>
    <t>จริง</t>
  </si>
  <si>
    <t xml:space="preserve"> - เหล็ก H-Beam ขนาด 20x20 ซม.</t>
  </si>
  <si>
    <t xml:space="preserve"> - เหล็ก H-Beam ขนาด 10x10 ซม.</t>
  </si>
  <si>
    <t xml:space="preserve"> - เหล็กกล่อง 100x50x3.2 มม.</t>
  </si>
  <si>
    <t xml:space="preserve"> - เหล็กกล่อง 75x38x3.2 มม.</t>
  </si>
  <si>
    <t xml:space="preserve"> - งานทาสีน้ำมัน</t>
  </si>
  <si>
    <t xml:space="preserve"> - METAL SHEET </t>
  </si>
  <si>
    <t xml:space="preserve"> - ครอบมุม METAL SHEET</t>
  </si>
  <si>
    <t xml:space="preserve"> - งานรางน้ำ METAL SHEET</t>
  </si>
  <si>
    <t xml:space="preserve"> - RD. พร้อมท่อระบายและอุปกรณ์</t>
  </si>
  <si>
    <t xml:space="preserve"> - T1 โต๊ะอาหาร ขนาด 0.80x1.60x0.75 ม.</t>
  </si>
  <si>
    <t xml:space="preserve"> - B-1 ชุด BUILT IN ห้องครัว -ขนาด 4.80x0.60x3.00 ม.</t>
  </si>
  <si>
    <t xml:space="preserve"> - B-2 ชุด BUILT IN ห้องครัว -ขนาด 5.60x0.60x3.00 ม. พร้อมอ่างล้างจานสแตนเลสชนิด 2 หลุม</t>
  </si>
  <si>
    <t>งานรื้อย้าย และเตรียมการเบื้องต้น</t>
  </si>
  <si>
    <t>งานรื้อฝ้าเพดานเดิม</t>
  </si>
  <si>
    <t>งานรื้อผนังเดิม</t>
  </si>
  <si>
    <t>งานรื้อพื้นเดิม</t>
  </si>
  <si>
    <t>งานรื้อประตูเดิม</t>
  </si>
  <si>
    <t xml:space="preserve"> - ผ1 ผนังอาคารเดิม ขัดลอกสีทำความสะอาด</t>
  </si>
  <si>
    <t xml:space="preserve"> - ผ2 ผนังโครงเหล็กชุบซิงค์ กรุแผ่นยิปซั่มบอร์ดชนิดทนไฟ หนา 13 มม.</t>
  </si>
  <si>
    <t xml:space="preserve"> - ผ3 ผนังโครงเหล็กชุบซิงค์ กรุแผ่นยิปซั่มบอร์ดชนิดทนไฟ หนา 13 มม.</t>
  </si>
  <si>
    <t xml:space="preserve"> - พ1 กระเบื้องลายไม้ชนิดแผ่น ขนาด 0.15x0.90 ม. ความหนาไม่ต่ำกว่า 2.5 มม.</t>
  </si>
  <si>
    <t xml:space="preserve"> - พ2 พื้นแผ่นวีว่าบอร์ด หนา 20 มม. ปูทับด้วยไม้สักเข้าร่องรางลิ้น กว้าง 5"</t>
  </si>
  <si>
    <t xml:space="preserve"> - ป1 ประตูบานเลื่อนคู่ ขนาด 1.80x2.00 ม. รายละเอียดตามแบบ</t>
  </si>
  <si>
    <t xml:space="preserve"> - น1 หน้าต่างเดิม ติดฟิล์มสะท้อนความร้อน ไม่ต่ำกว่า 80 %</t>
  </si>
  <si>
    <t>งานบันได</t>
  </si>
  <si>
    <t xml:space="preserve"> - ลูกนอนบันได</t>
  </si>
  <si>
    <t>ขั้น</t>
  </si>
  <si>
    <t xml:space="preserve"> - ราวบันได ราวกันตก</t>
  </si>
  <si>
    <t>งานเบ็ดเตล็ด</t>
  </si>
  <si>
    <t>ตัวอักษรตกแต่ง</t>
  </si>
  <si>
    <t xml:space="preserve"> - ตัวอักษรฉลุแผ่น MDF.บอร์ด หนา 10 ซม. ทำสีพ่น</t>
  </si>
  <si>
    <t>"ห้องสมุดโครงการอันเนื่องมาจากพระราชดำริ"</t>
  </si>
  <si>
    <t xml:space="preserve"> - ตัวอักษรฉลุแผ่น MDF.บอร์ด หนา 6 ซม. ทำสีพ่น</t>
  </si>
  <si>
    <t>พระบรมราโชวาท</t>
  </si>
  <si>
    <t xml:space="preserve"> - ตัวอักษรฉลุแผ่น MDF.บอร์ด หนา 2.8 ซม. ทำสีพ่น</t>
  </si>
  <si>
    <t xml:space="preserve"> - แกะลายกระจก ตัวอักษร </t>
  </si>
  <si>
    <t>"Library of Projects initialted by His Majesty King"</t>
  </si>
  <si>
    <t>ผ้าม่านม้วนชนิดให้แสงสลัว (DIMOUT) เนื้อผ้าผลิตจากโพลีเอสเตอร์ 100% ระบบโซ่ดึง</t>
  </si>
  <si>
    <t>แสงสว่างภายในห้องประมาณ 30-50%</t>
  </si>
  <si>
    <t xml:space="preserve"> - B-1 เคาน์เตอร์บรรณารักษ์ ขนาด 0.60x2.00x1.10 ม. </t>
  </si>
  <si>
    <t xml:space="preserve"> - B-2 ชุดตู้เตี้ยพร้อมพนังตกแต่ง ขนาด 0.35x1.95x1.97 ม. </t>
  </si>
  <si>
    <t>ตู้</t>
  </si>
  <si>
    <t xml:space="preserve"> - B-3 ตู้เก็บหนังสือ ขนาด 0.35x7.95x1.97 ม. </t>
  </si>
  <si>
    <t xml:space="preserve"> - B-4 ตู้เก็บหนังสือ ขนาด 0.35x6.25x1.97 ม. </t>
  </si>
  <si>
    <t xml:space="preserve"> - B-5 ตู้เก็บหนังสือ ขนาด 0.35x5.90x2.20 ม. </t>
  </si>
  <si>
    <t xml:space="preserve"> - B-6 ตู้เก็บหนังสือ ขนาด 0.35x4.50x2.20 ม. </t>
  </si>
  <si>
    <t xml:space="preserve"> - B-7 ตู้เก็บหนังสือ ขนาด 0.35x9.60x2.20 ม. </t>
  </si>
  <si>
    <t xml:space="preserve"> - B-8 ตู้โชว์บานเลื่อนกระจก ขนาด 1.60x1.80x0.25 ม. </t>
  </si>
  <si>
    <t xml:space="preserve"> - F1 ชั้นหนังสือ ขนาด 0.70x1.60x1.98 ม.</t>
  </si>
  <si>
    <t xml:space="preserve"> - T1 โต๊ะอ่านหนังสือ ขนาด 0.80x0.80x0.75 ม.</t>
  </si>
  <si>
    <t xml:space="preserve"> - C1 เก้าอี้สำนักงาน ขนาด 0.50x0.65x0.84-0.94 ม.</t>
  </si>
  <si>
    <t>งานระบบปรับอากาศและระบายอากาศ</t>
  </si>
  <si>
    <t xml:space="preserve"> ขนาด 30,000 Btu/hr</t>
  </si>
  <si>
    <t xml:space="preserve"> ขนาด 36,000 Btu/hr</t>
  </si>
  <si>
    <t xml:space="preserve"> ขนาด 48,000 Btu/hr</t>
  </si>
  <si>
    <t xml:space="preserve"> - พัดลมดูดอากาศ  ขนาด Ø200 ม.ม.  ชนิด Wall  Mount </t>
  </si>
  <si>
    <t>งานระบบระบายอากาศ</t>
  </si>
  <si>
    <t xml:space="preserve"> - เหล็ก W-200x200x12 มม.</t>
  </si>
  <si>
    <t xml:space="preserve"> - เหล็ก L-75x75x9 มม.</t>
  </si>
  <si>
    <r>
      <t xml:space="preserve"> - เหล็ก </t>
    </r>
    <r>
      <rPr>
        <sz val="14"/>
        <rFont val="Symbol"/>
        <family val="1"/>
        <charset val="2"/>
      </rPr>
      <t>ÿ</t>
    </r>
    <r>
      <rPr>
        <sz val="14"/>
        <rFont val="TH SarabunPSK"/>
        <family val="2"/>
      </rPr>
      <t>-200x100x4.5 มม.</t>
    </r>
  </si>
  <si>
    <t xml:space="preserve"> - เหล็ก PLATE 20 มม.</t>
  </si>
  <si>
    <t xml:space="preserve"> - PLATE 400x400x20</t>
  </si>
  <si>
    <t>หนา</t>
  </si>
  <si>
    <t xml:space="preserve"> - เสา W 200x200x12</t>
  </si>
  <si>
    <t xml:space="preserve"> - กล่อง 200x100x4.5</t>
  </si>
  <si>
    <t xml:space="preserve"> - L 75x75x9</t>
  </si>
  <si>
    <t xml:space="preserve"> - T2 โต๊ะอาหาร ขนาด 0.80x0.80x0.75 ม.</t>
  </si>
  <si>
    <r>
      <t xml:space="preserve"> - BOTL </t>
    </r>
    <r>
      <rPr>
        <sz val="11"/>
        <rFont val="Calibri"/>
        <family val="2"/>
      </rPr>
      <t xml:space="preserve">Ø </t>
    </r>
    <r>
      <rPr>
        <sz val="14"/>
        <rFont val="TH SarabunPSK"/>
        <family val="2"/>
      </rPr>
      <t>20 มม.</t>
    </r>
  </si>
  <si>
    <t xml:space="preserve"> - กล่อง 75x38x3.2</t>
  </si>
  <si>
    <r>
      <t xml:space="preserve"> - เหล็ก </t>
    </r>
    <r>
      <rPr>
        <sz val="14"/>
        <rFont val="Symbol"/>
        <family val="1"/>
        <charset val="2"/>
      </rPr>
      <t>ÿ</t>
    </r>
    <r>
      <rPr>
        <sz val="14"/>
        <rFont val="TH SarabunPSK"/>
        <family val="2"/>
      </rPr>
      <t>-75x38x3.2 มม.</t>
    </r>
  </si>
  <si>
    <t xml:space="preserve"> - C1 เก้าอี้อาหาร ขนาด 0.45x0.55x0.95 ม.</t>
  </si>
  <si>
    <t>แบบ  ปร.5(ข)</t>
  </si>
  <si>
    <t>ค่างานต้นทุน</t>
  </si>
  <si>
    <t>ภาษีมูลค่าเพิ่ม</t>
  </si>
  <si>
    <t>ค่าก่อสร้าง</t>
  </si>
  <si>
    <t>แบบ  ปร.5(ก)</t>
  </si>
  <si>
    <t>Factor F</t>
  </si>
  <si>
    <t>เงื่อนไขการใช้ตาราง Factor F</t>
  </si>
  <si>
    <t>เงื่อนไขล่วงหน้าจ่าย         15%</t>
  </si>
  <si>
    <t>เงินประกันผลงานหัก        10%</t>
  </si>
  <si>
    <t>ดอกเบี้ยเงินกู้                 6%</t>
  </si>
  <si>
    <t>ภาษีมูลค่าเพิ่ม                7%</t>
  </si>
  <si>
    <t>แบบ  ปร.6</t>
  </si>
  <si>
    <t>แบบสรุปราคางาน</t>
  </si>
  <si>
    <t>สรุป</t>
  </si>
  <si>
    <t>รวมค่าก่อสร้างทั้งโครงการ</t>
  </si>
  <si>
    <t>เจ้าของอาคาร   สำนักงานคณะกรรมการพิเศษเพื่อประสานงานโครงการอันเนื่องมาจากพระราชดำริ</t>
  </si>
  <si>
    <t>ห้องสมุดโครงการอันเนื่องมาจากพระราชดำริ</t>
  </si>
  <si>
    <t>วิธีการคิดค่าอำนวยการ  ดอกเบี้ย  กำไร</t>
  </si>
  <si>
    <t>จากตาราง  FACTOR F   งานอาคาร</t>
  </si>
  <si>
    <t>การหา   FACTOR F  ในกรณีค่างานต้นทุนอยู่ระหว่างช่วงของค่างานต้นทุนที่กำหนด</t>
  </si>
  <si>
    <t>บาท ( A )</t>
  </si>
  <si>
    <t>ค่า Factor F ของค่างานต้นทุน</t>
  </si>
  <si>
    <r>
      <t xml:space="preserve">A   =  D  - </t>
    </r>
    <r>
      <rPr>
        <sz val="16"/>
        <rFont val="Calibri"/>
        <family val="2"/>
      </rPr>
      <t>{</t>
    </r>
    <r>
      <rPr>
        <sz val="16"/>
        <rFont val="Angsana New"/>
        <family val="1"/>
      </rPr>
      <t xml:space="preserve"> ( D-E ) * ( A - B ) / ( C - B ) </t>
    </r>
    <r>
      <rPr>
        <sz val="16"/>
        <rFont val="Calibri"/>
        <family val="2"/>
      </rPr>
      <t>}</t>
    </r>
  </si>
  <si>
    <t>D  = แฟคเตอร์ของค่างานต่ำ</t>
  </si>
  <si>
    <t>(D-E)     = ผลต่างของ  F สูง กับ F ต่ำ</t>
  </si>
  <si>
    <t xml:space="preserve">(A-B)    = ผลต่างของค่าทุนประมาณได้กับงานต่ำ              </t>
  </si>
  <si>
    <t>(ทุนประมาณการ - ค่างานทุน)</t>
  </si>
  <si>
    <r>
      <t xml:space="preserve">(C-B)     = ผลต่างของทุนสูงกับทุนต่ำ  </t>
    </r>
    <r>
      <rPr>
        <sz val="14"/>
        <rFont val="Angsana New"/>
        <family val="1"/>
      </rPr>
      <t xml:space="preserve"> </t>
    </r>
  </si>
  <si>
    <t>(งานทุนสูง - งานทุนต่ำ)</t>
  </si>
  <si>
    <t xml:space="preserve">ค่างานอยู่ระหว่าง      </t>
  </si>
  <si>
    <t>ถึง</t>
  </si>
  <si>
    <r>
      <t xml:space="preserve">   บาท  ใช้   </t>
    </r>
    <r>
      <rPr>
        <b/>
        <sz val="16"/>
        <rFont val="Angsana New"/>
        <family val="1"/>
      </rPr>
      <t>FACTOR  ปกติ</t>
    </r>
  </si>
  <si>
    <t xml:space="preserve">B  =  </t>
  </si>
  <si>
    <t xml:space="preserve">D  =  </t>
  </si>
  <si>
    <t>(ทุนต่ำ)</t>
  </si>
  <si>
    <t xml:space="preserve">C  =  </t>
  </si>
  <si>
    <t xml:space="preserve">E  =  </t>
  </si>
  <si>
    <t>(ทุนสูง)</t>
  </si>
  <si>
    <t xml:space="preserve">A  = </t>
  </si>
  <si>
    <t>D  - { ( D-E ) * ( A - B ) / ( C - B ) }</t>
  </si>
  <si>
    <t>บาท       ใช้</t>
  </si>
  <si>
    <t xml:space="preserve">Factor F  = </t>
  </si>
  <si>
    <t xml:space="preserve"> - FACTOR F ตามหนังสือที่ กค 0405.3/ว83 ลงวันที่ 15 มีนาคม 2560</t>
  </si>
  <si>
    <t>ห้องรับประทานอาหาร และห้องออกกำลังกาย</t>
  </si>
  <si>
    <t>งานห้องสมุดโครงการอันเนื่องมาจากพระราชดำริ</t>
  </si>
  <si>
    <t>งานห้องรับประทานอาหาร และห้องออกกำลังกาย</t>
  </si>
  <si>
    <t xml:space="preserve"> - แผ่นยิบซั่มบอร์ดหนา 12 มม. ขนาด 1.20 x 2.40 ม.</t>
  </si>
  <si>
    <t xml:space="preserve">     ฝ้าแผ่นยิบซั่มบอร์ด หนา 12 มม. ขนาด 1.20 x 2.40 ม.</t>
  </si>
  <si>
    <t xml:space="preserve">     ฝ้าแผ่นยิบซั่มบอร์ด หนา 9 มม. ขนาด 0.60 x 1.20 ม.(มีฟอยด์)</t>
  </si>
  <si>
    <t>งานรื้อถอนพื้น ค.ส.ล. (รื้อขนทิ้ง)</t>
  </si>
  <si>
    <t xml:space="preserve">   ความหนา 50 มม.</t>
  </si>
  <si>
    <t xml:space="preserve"> - ฉนวนกันความร้อนบนฝ้าเพดาน ชนิดฉนวนใยแก้วปิดทับด้วยแผ่นอลูมิเนียมชนิดสริมแรง 3 ทาง</t>
  </si>
  <si>
    <t xml:space="preserve"> - ฝ2 ฝ้าเพดานยิปซัมบอร์ดทนความชื้น  ขนาด 600x600x9 มม. </t>
  </si>
  <si>
    <t xml:space="preserve">   โครงคร่าวอะลูมิเนียมระบบ T-BAR อบสีขาว</t>
  </si>
  <si>
    <t xml:space="preserve"> - ผ3 ผนังโครงไม้ยางพารา ขนาด 1"x2" กรุแผ่นไม่อัด ปิดผิวด้วยแผ่นลามิเนต</t>
  </si>
  <si>
    <t xml:space="preserve"> - แผงบังตาอะลูมิเนียม แผ่นเกล็ดรูปเส้นตรง พร้อมโครงคร่าวอะลูมิเนียม</t>
  </si>
  <si>
    <t xml:space="preserve"> - ฉาบปูนโครงสร้าง</t>
  </si>
  <si>
    <t xml:space="preserve"> - พ3 พื้น ค.ส.ล. ผิวปูกระเบื้องเซรามิกเนื้อเดียว ผิวหยาบ</t>
  </si>
  <si>
    <t>พ4</t>
  </si>
  <si>
    <t xml:space="preserve"> - พ4 พื้น ค.ส.ล. ทาพื้นผิวด้วยอะครีลิคกันซึมหลังคาดาดฟ้า</t>
  </si>
  <si>
    <t xml:space="preserve"> - พ2 พื้น ค.ส.ล. ผิวปูกระเบื้องแกรนิตโต้ชนิดเนื้อเดียว ผิวด้าน</t>
  </si>
  <si>
    <t xml:space="preserve"> - พ2 พื้นกระเบื้องแกรนิตโต้ชนิดเนื้อเดียว ผิวด้าน ขนาด 0.60x0.60 ม.</t>
  </si>
  <si>
    <t xml:space="preserve"> - พ4 ทาพื้นผิวด้วยอะครีลิคกันซึมหลังคาดาดฟ้า</t>
  </si>
  <si>
    <t xml:space="preserve"> - งานบัวปูนผนัง ขนาด 15 ซม.</t>
  </si>
  <si>
    <t xml:space="preserve"> - งานบัวปูนผนัง ขนาด 65 ซม.</t>
  </si>
  <si>
    <t xml:space="preserve"> - จมูกบันได อะลูมิเนียม</t>
  </si>
  <si>
    <t xml:space="preserve"> - เหล็กฉลุลาย</t>
  </si>
  <si>
    <t xml:space="preserve"> - ผนังกระจกติดตาย กระจกใสสีเขียว หนา 6 มม. กรอบอะลูมิเนียมสีดำ หนา 1.5 มม.</t>
  </si>
  <si>
    <t xml:space="preserve"> - เหล็กเส้นกลม SR 24 ขนาด 6  มม.</t>
  </si>
  <si>
    <t>ชุด BUILT IN ห้องครัว</t>
  </si>
  <si>
    <t>ม่านปรับแสงแนวตั้ง แบบใบผ้ารุ่นพิเศษด้านหลังเคลือบสารสะท้อนแสงกันความร้อน</t>
  </si>
  <si>
    <t>ชนิดใบกว้าง 7.6 ซม. รางม่านแยกกลางวัสดุอะลูมิเนียมอย่างดีชุบสีขาว พร้อมอุปกรณ์ประกอบ</t>
  </si>
  <si>
    <t xml:space="preserve"> - ม่านปรับแสง ขนาด 3.2 x 3.8 ม.</t>
  </si>
  <si>
    <t xml:space="preserve"> - ม่านปรับแสง ขนาด 3.9 x 3.8 ม.</t>
  </si>
  <si>
    <t xml:space="preserve"> - ม่านปรับแสง ขนาด 4.1 x 3.8 ม.</t>
  </si>
  <si>
    <t xml:space="preserve"> - ม่านปรับแสง ขนาด 4.5 x 3.8 ม.</t>
  </si>
  <si>
    <t xml:space="preserve"> - ม่านปรับแสง ขนาด 4.6 x 3.8 ม.</t>
  </si>
  <si>
    <t xml:space="preserve"> - ม่านปรับแสง ขนาด 4.9 x 3.8 ม.</t>
  </si>
  <si>
    <t xml:space="preserve"> - ม่านปรับแสง ขนาด 5.3 x 3.8 ม.</t>
  </si>
  <si>
    <t xml:space="preserve"> - ม่านปรับแสง ขนาด 5.7 x 3.8 ม.</t>
  </si>
  <si>
    <t xml:space="preserve"> - ม่านปรับแสง ขนาด 5.8 x 3.8 ม.</t>
  </si>
  <si>
    <t xml:space="preserve"> - ม่านปรับแสง ขนาด 5.9 x 3.8 ม.</t>
  </si>
  <si>
    <t xml:space="preserve"> - ม่านปรับแสง ขนาด 6.0 x 3.8 ม.</t>
  </si>
  <si>
    <t xml:space="preserve"> - ACCESSORY เช่น CONNECTORS, COUPLINGS, LOCK NUT, CLAMP, ข้อต่อ,</t>
  </si>
  <si>
    <t>หัวสายสำหรับเชื่อมต่อต่างๆระหว่างอุปกรณ์ในระบบ</t>
  </si>
  <si>
    <t>รวมราคางาน ลำดับที่ 1-4</t>
  </si>
  <si>
    <r>
      <t xml:space="preserve">แบบเลขที่ </t>
    </r>
    <r>
      <rPr>
        <sz val="14"/>
        <rFont val="TH SarabunPSK"/>
        <family val="2"/>
      </rPr>
      <t>T010418 ถึง T060418 และ MDA-1395 ถึง MDA-1397</t>
    </r>
  </si>
  <si>
    <t>คณะกรรมการกำหนดราคากลาง</t>
  </si>
  <si>
    <t>ลงชื่อ</t>
  </si>
  <si>
    <t>……………………………………………………………</t>
  </si>
  <si>
    <t>ประธานกรรมการ</t>
  </si>
  <si>
    <t>กรรมการ</t>
  </si>
  <si>
    <t>(นายสุทธิศักดิ์  แสงงาม)</t>
  </si>
  <si>
    <t xml:space="preserve"> - ประมาณราคาจากแบบระบบสุขาภิบาลและระบบปรับอากาศเลขที่ MDA-1395 ถึง MDA-1397 และแบบระบบไฟฟ้าสื่อสารเลขที่ T010418 - T060418</t>
  </si>
  <si>
    <t>(นายวัชระ  หัศภาค)</t>
  </si>
  <si>
    <t>(นางศิริญญา  ดิษฐบรรจง)</t>
  </si>
  <si>
    <t>(นายภาคภูมิ  อิงคปรัชญากุล)</t>
  </si>
  <si>
    <t>(นางสาวพัชรี  เขื่อนแปด)</t>
  </si>
  <si>
    <t>กรรมการและเลขานุการ</t>
  </si>
  <si>
    <t xml:space="preserve"> - เครื่องปรับอากาศ  ชนิดติดฝังฝ้า (CASSETTE TYPE) </t>
  </si>
  <si>
    <t>รวมราคางานลำดับที่ 1-5</t>
  </si>
  <si>
    <t xml:space="preserve"> - ประมาณราคาจากแบบสถาปัตยกรรมเลขที่ 278155 ถึง 278163 และ 279677 ถึง 279689, แบบโครงสร้างเลขที่ สชป.11-9849 ถึง สชป.11-9872, แบบระบบไฟฟ้าเลขที่ EE03140 ถึง EE03144</t>
  </si>
  <si>
    <t>รวมราคางาน ลำดับที่ 1-6</t>
  </si>
  <si>
    <r>
      <t xml:space="preserve">แบบเลขที่ </t>
    </r>
    <r>
      <rPr>
        <sz val="14"/>
        <rFont val="TH SarabunPSK"/>
        <family val="2"/>
      </rPr>
      <t xml:space="preserve"> 278155 ถึง 278163 และ 279677 ถึง 279689, สชป.11-9849 ถึง สชป.11-9872,</t>
    </r>
  </si>
  <si>
    <r>
      <t xml:space="preserve">               EE03140 ถึง EE03145</t>
    </r>
    <r>
      <rPr>
        <sz val="11"/>
        <color theme="1"/>
        <rFont val="Calibri"/>
        <family val="2"/>
        <charset val="222"/>
        <scheme val="minor"/>
      </rPr>
      <t/>
    </r>
  </si>
  <si>
    <t>งานครุภัณฑ์จัดหาลอยตัว</t>
  </si>
  <si>
    <t>ส่วนที่ 2 : หมวดงานครุภัณฑ์จัดหา</t>
  </si>
  <si>
    <t>งานครุภัณฑ์ประกอบเข้าที่</t>
  </si>
  <si>
    <t>รวมราคางาน ลำดับที่ 1-5</t>
  </si>
  <si>
    <t>แบบสรุปราคาค่าก่อสร้าง</t>
  </si>
  <si>
    <t xml:space="preserve">   T010418 ถึง T060418, MDA-1395 ถึง MDA-1397</t>
  </si>
  <si>
    <t>แบบเลขที่ 278155 ถึง 278163, 279677 ถึง 279689, สชป.11-9849 ถึง สชป.11-9872, EE03140 ถึง EE03145,</t>
  </si>
  <si>
    <t>งานครุภัณฑ์จัดหา ห้องสมุดโครงการอันเนื่องมาจากพระราชดำริ</t>
  </si>
  <si>
    <t>งานครุภัณฑ์จัดหา ห้องรับประทานอาหาร และห้องออกกำลังกาย</t>
  </si>
  <si>
    <t xml:space="preserve"> - ฮาร์ดดิสก์จัดเก็บข้อมูล ขนาดความจุรวมไม่น้อยกว่า 4 TB</t>
  </si>
  <si>
    <t xml:space="preserve"> - ไฟฉุกเฉินแบบ BATTERY CARGER ขนาด 7.5AH ใช้กับหลอด LED ขนาด 2x9 วัตต์ 12 โวลต์</t>
  </si>
  <si>
    <t xml:space="preserve"> - โคมไฟ DOWNLIGHT ใช้กับหลอดคอมแพค LED ขนาดไม่ต่ำกว่า 8 วัตต์ 220 โวลต์  (DAY LIGHT)</t>
  </si>
  <si>
    <t xml:space="preserve"> - โคมไฟ DOWNLIGHT ใช้กับหลอดคอมแพค LED ขนาดไม่ต่ำกว่า 8 วัตต์ 220 โวลต์  (WARM LIGHT)</t>
  </si>
  <si>
    <t xml:space="preserve"> - สวิตซ์เปิด-ปิด ทางเดียวแบบติดผนัง ขนาด 16 แอมป์ 250 โวลต์ พร้อมกล่องและฝาครอบ</t>
  </si>
  <si>
    <t xml:space="preserve"> - สวิตซ์ตัดตอนอัตโนมัติ สำหรับเปิด-ปิดเครื่องปรับอากาศ ขนาด 32 แอมป์ 250,400 โวลต์ 2P,3P </t>
  </si>
  <si>
    <t xml:space="preserve"> - แผงจ่ายไฟย่อย LC1</t>
  </si>
  <si>
    <t xml:space="preserve"> - สาย IEC-01 ขนาด  25 ตร.มม</t>
  </si>
  <si>
    <t xml:space="preserve"> - สาย IEC-01 ขนาด  6 ตร.มม</t>
  </si>
  <si>
    <t xml:space="preserve"> - ท่อ IMC ขนาด Ø 1 1/4" </t>
  </si>
  <si>
    <t xml:space="preserve"> - โคมไฟ DOWNLIGHT ใช้กับหลอดคอมแพค LED ขนาดไม่ต่ำกว่า 10 วัตต์ 220 โวลต์  (DAY LIGHT)</t>
  </si>
  <si>
    <t xml:space="preserve"> - โคมไฟ DOWNLIGHT ใช้สลิงหรือโซ่ห้อยจากเพดาน ใช้กับหลอด LED ขนาดไม่ต่ำกว่า 10 วัตต์ 220 โวลต์  </t>
  </si>
  <si>
    <t xml:space="preserve"> - โคมไฟ DOWNLIGHT ใช้กับหลอด LED ขนาดไม่ต่ำกว่า 30 วัตต์ 220 โวลต์ </t>
  </si>
  <si>
    <t xml:space="preserve"> - Juntion Box</t>
  </si>
  <si>
    <t xml:space="preserve"> - เต้ารับคู่แบบติดผนัง เสียบได้ทั้งขากลม ขาแบน และมีสายดิน มีม่านนิรภัย พร้อมกล่องและ</t>
  </si>
  <si>
    <t xml:space="preserve"> - เต้ารับคู่แบบฝังพื้น เสียบได้ทั้งขากลม ขาแบน และมีสายดิน มีม่านนิรภัย พร้อมกล่อง</t>
  </si>
  <si>
    <t xml:space="preserve"> - เต้ารับเดี่ยวแบบฝังผนัง เสียบได้ทั้งขากลม ขาแบน และมีสายดิน มีม่านนิรภัย พร้อมกล่องและ</t>
  </si>
  <si>
    <t xml:space="preserve"> - เต้ารับเดี่ยวแบบติดผนัง เสียบได้ทั้งขากลม ขาแบน และมีสายดิน มีม่านนิรภัย พร้อมกล่องและ</t>
  </si>
  <si>
    <t xml:space="preserve"> - ท่อ EMT ขนาด Ø 3/4"</t>
  </si>
  <si>
    <t xml:space="preserve"> - ท่อ EMT ขนาด Ø 1/2"</t>
  </si>
  <si>
    <t xml:space="preserve"> - สาย IEC-01 ขนาด  4 ตร.มม</t>
  </si>
  <si>
    <t xml:space="preserve"> - สาย IEC-01 ขนาด  2.5 ตร.มม</t>
  </si>
  <si>
    <t xml:space="preserve"> - สวิตซ์ตัดตอนอัตโนมัติ สำหรับเปิด-ปิดเครื่องปรับอากาศ ขนาด 32 แอมป์ 250, 400 โวลต์ 2P, 3P </t>
  </si>
  <si>
    <t xml:space="preserve"> - ผ3 ผนังโครงไม้ยางพารา ขนาด 1"x2" กรุแผ่นไม้อัด ปิดผิวด้วยแผ่นลามิเนต</t>
  </si>
  <si>
    <t xml:space="preserve"> - แผงบริภัฑณ์ไฟฟ้าแรงต่ำ (Distribution Borad)</t>
  </si>
  <si>
    <t xml:space="preserve"> - แผงจ่ายไฟย่อย LC2</t>
  </si>
  <si>
    <t xml:space="preserve"> - สาย IEC-01 ขนาด  95 ตร.มม</t>
  </si>
  <si>
    <t xml:space="preserve"> - สาย IEC-01 ขนาด  16 ตร.มม</t>
  </si>
  <si>
    <t xml:space="preserve"> - ท่อ IMC ขนาด Ø 2 1/2" </t>
  </si>
  <si>
    <t xml:space="preserve"> - ท่อ IMC ขนาด Ø 2"</t>
  </si>
  <si>
    <t xml:space="preserve"> - ท่อ IMC ขนาด Ø 1 1/4"</t>
  </si>
  <si>
    <t xml:space="preserve"> - สาย IEC-01 ขนาด  50 ตร.มม</t>
  </si>
  <si>
    <t xml:space="preserve"> - สาย LAN CAT6 </t>
  </si>
  <si>
    <t>เจ้าของอาคาร  สำนักงานคณะกรรมการพิเศษเพื่อประสานงานโครงการอันเนื่องมาจากพระราชดำริ</t>
  </si>
  <si>
    <t>หน่วยงานออกแบบแปลนและรายการ  กรมชลประทาน</t>
  </si>
  <si>
    <r>
      <t>สถานที่ก่อสร้าง</t>
    </r>
    <r>
      <rPr>
        <sz val="14"/>
        <rFont val="TH SarabunPSK"/>
        <family val="2"/>
      </rPr>
      <t xml:space="preserve">  สำนักงานคณะกรรมการพิเศษเพื่อประสานงานโครงการอันเนื่องมาจากพระราชดำริ</t>
    </r>
  </si>
  <si>
    <r>
      <t>คำนวณราคากลางโดย</t>
    </r>
    <r>
      <rPr>
        <sz val="14"/>
        <rFont val="TH SarabunPSK"/>
        <family val="2"/>
      </rPr>
      <t xml:space="preserve">  คณะกรรมการกำหนดราคากลาง</t>
    </r>
  </si>
  <si>
    <t>ชื่อโครงการ  ต่อเติมห้องสมุดโครงการอันเนื่องมาจากพระราชดำริ ห้องรับประทานอาหาร และห้องออกกำลังกาย สำนักงาน กปร.</t>
  </si>
  <si>
    <t>งานระบบไฟฟ้าสื่อสาร และระบบสารสนเทศ</t>
  </si>
  <si>
    <t>งานครุภัณฑ์จัดหา ระบบไฟฟ้าสื่อสารและระบบสารสนเทศ</t>
  </si>
  <si>
    <r>
      <rPr>
        <b/>
        <sz val="14"/>
        <rFont val="TH SarabunPSK"/>
        <family val="2"/>
      </rPr>
      <t>ชื่อโครงการ</t>
    </r>
    <r>
      <rPr>
        <sz val="14"/>
        <rFont val="TH SarabunPSK"/>
        <family val="2"/>
      </rPr>
      <t xml:space="preserve">  ต่อเติมห้องสมุดโครงการอันเนื่องมาจากพระราชดำริ ห้องรับประทานอาหาร และห้องออกกำลังกาย สำนักงาน กปร.</t>
    </r>
  </si>
  <si>
    <r>
      <rPr>
        <b/>
        <sz val="14"/>
        <rFont val="TH SarabunPSK"/>
        <family val="2"/>
      </rPr>
      <t xml:space="preserve">ชื่อโครงการ  </t>
    </r>
    <r>
      <rPr>
        <sz val="14"/>
        <rFont val="TH SarabunPSK"/>
        <family val="2"/>
      </rPr>
      <t>ต่อเติมห้องสมุดโครงการอันเนื่องมาจากพระราชดำริ ห้องรับประทานอาหาร และห้องออกกำลังกาย สำนักงาน กปร.</t>
    </r>
  </si>
  <si>
    <r>
      <rPr>
        <b/>
        <sz val="14"/>
        <rFont val="TH SarabunPSK"/>
        <family val="2"/>
      </rPr>
      <t xml:space="preserve">ชื่อโครงการ </t>
    </r>
    <r>
      <rPr>
        <sz val="14"/>
        <rFont val="TH SarabunPSK"/>
        <family val="2"/>
      </rPr>
      <t xml:space="preserve"> ต่อเติมห้องสมุดโครงการอันเนื่องมาจากพระราชดำริ ห้องรับประทานอาหาร และห้องออกกำลังกาย สำนักงาน กปร.</t>
    </r>
  </si>
  <si>
    <t>ระบบไฟฟ้าสื่อสาร และระบบสารสนเทศ</t>
  </si>
  <si>
    <t>คำนวณราคาตามแบบ ปร.4 ปร.5 ที่แนบ มีจำนวน 3 ชุด</t>
  </si>
  <si>
    <t>คำนวณราคาตามแบบ ปร.4 ที่แนบ มีจำนวน 3 ชุด</t>
  </si>
  <si>
    <t xml:space="preserve"> - งานตัดหัวเสาเข็ม ขนาด 0.18x 18 ม. ยาว 6 เมตร</t>
  </si>
  <si>
    <t xml:space="preserve"> - งานขุดดินฐานรากและกลบคืน</t>
  </si>
  <si>
    <t xml:space="preserve"> - งานคอนกรีตโครงสร้าง 210 ksc. (cylinder)</t>
  </si>
  <si>
    <t xml:space="preserve"> - งานแบบหล่อคอนกรีต</t>
  </si>
  <si>
    <t xml:space="preserve"> - งานเหล็กเสริมคอนกรีต เหล็กข้ออ้อย SD 30 ขนาด 12  มม.</t>
  </si>
  <si>
    <t xml:space="preserve"> - งานลวดผูกเหล็ก</t>
  </si>
  <si>
    <t xml:space="preserve"> - เหล็ก PLATE 8 มม.</t>
  </si>
  <si>
    <t>คำนวณราคาเมื่อวันที่ 21 เดือน พฤษภาคม พ.ศ. 2562</t>
  </si>
  <si>
    <t>วันที่ 21 พฤษภาคม 2562</t>
  </si>
  <si>
    <t xml:space="preserve"> - งานเสาเข็มสี่เหลี่ยมตัน ขนาด 0.18x 18 ม. ยาว 6 เมตร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</si>
</sst>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-* #,##0.0000_-;\-* #,##0.0000_-;_-* &quot;-&quot;??_-;_-@_-"/>
    <numFmt numFmtId="168" formatCode="General_)"/>
    <numFmt numFmtId="169" formatCode="#,##0.000000&quot; &quot;"/>
    <numFmt numFmtId="170" formatCode="dd\-mm\-yy"/>
    <numFmt numFmtId="171" formatCode="#,###&quot;   &quot;"/>
    <numFmt numFmtId="172" formatCode="&quot;฿&quot;\t#,##0_);\(&quot;฿&quot;\t#,##0\)"/>
    <numFmt numFmtId="173" formatCode="\t0.00E+00"/>
    <numFmt numFmtId="174" formatCode="#,##0.0_);\(#,##0.0\)"/>
    <numFmt numFmtId="175" formatCode="_(&quot;$&quot;* #,##0.000_);_(&quot;$&quot;* \(#,##0.000\);_(&quot;$&quot;* &quot;-&quot;??_);_(@_)"/>
    <numFmt numFmtId="176" formatCode="0.0&quot;  &quot;"/>
    <numFmt numFmtId="177" formatCode="_-* #,##0.00000_-;\-* #,##0.00000_-;_-* &quot;-&quot;?????_-;_-@_-"/>
    <numFmt numFmtId="178" formatCode="m/d/yy\ hh:mm"/>
    <numFmt numFmtId="179" formatCode="_(&quot;$&quot;* #,##0.0000_);_(&quot;$&quot;* \(#,##0.0000\);_(&quot;$&quot;* &quot;-&quot;??_);_(@_)"/>
    <numFmt numFmtId="180" formatCode="0.0000"/>
    <numFmt numFmtId="181" formatCode="_-* #,##0.000_-;\-* #,##0.000_-;_-* &quot;-&quot;??_-;_-@_-"/>
    <numFmt numFmtId="182" formatCode="_-* #,##0.000000_-;\-* #,##0.000000_-;_-* &quot;-&quot;??_-;_-@_-"/>
    <numFmt numFmtId="183" formatCode="_(* #,##0.0000_);_(* \(#,##0.0000\);_(* &quot;-&quot;??_);_(@_)"/>
  </numFmts>
  <fonts count="75">
    <font>
      <sz val="10"/>
      <name val="Arial"/>
      <charset val="222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b/>
      <sz val="16"/>
      <name val="TH SarabunPSK"/>
      <family val="2"/>
    </font>
    <font>
      <sz val="10"/>
      <name val="Arial"/>
      <family val="2"/>
    </font>
    <font>
      <sz val="14"/>
      <name val="Angsana New"/>
      <family val="1"/>
    </font>
    <font>
      <sz val="14"/>
      <name val="TH SarabunPSK"/>
      <family val="2"/>
    </font>
    <font>
      <b/>
      <sz val="14"/>
      <name val="TH SarabunPSK"/>
      <family val="2"/>
    </font>
    <font>
      <sz val="13"/>
      <name val="TH SarabunPSK"/>
      <family val="2"/>
    </font>
    <font>
      <b/>
      <u/>
      <sz val="14"/>
      <name val="TH SarabunPSK"/>
      <family val="2"/>
    </font>
    <font>
      <sz val="14"/>
      <name val="SV Rojchana"/>
    </font>
    <font>
      <sz val="14"/>
      <name val="AngsanaUPC"/>
      <family val="1"/>
      <charset val="222"/>
    </font>
    <font>
      <sz val="10"/>
      <name val="Helv"/>
      <family val="2"/>
    </font>
    <font>
      <sz val="16"/>
      <name val="DilleniaUPC"/>
      <family val="1"/>
      <charset val="222"/>
    </font>
    <font>
      <sz val="11"/>
      <name val="?? ?????"/>
      <family val="3"/>
      <charset val="255"/>
    </font>
    <font>
      <sz val="11"/>
      <name val="??"/>
      <family val="1"/>
    </font>
    <font>
      <sz val="12"/>
      <name val="Helv"/>
      <family val="2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0"/>
      <color indexed="8"/>
      <name val="Arial"/>
      <family val="2"/>
    </font>
    <font>
      <b/>
      <sz val="14"/>
      <name val="AngsanaUPC"/>
      <family val="1"/>
      <charset val="222"/>
    </font>
    <font>
      <sz val="8"/>
      <name val="Arial"/>
      <family val="2"/>
    </font>
    <font>
      <b/>
      <sz val="12"/>
      <name val="Arial"/>
      <family val="2"/>
    </font>
    <font>
      <sz val="14"/>
      <name val="Cordia New"/>
      <family val="3"/>
    </font>
    <font>
      <b/>
      <i/>
      <sz val="18"/>
      <color indexed="28"/>
      <name val="AngsanaUPC"/>
      <family val="1"/>
    </font>
    <font>
      <b/>
      <sz val="13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sz val="14"/>
      <color rgb="FFFF0000"/>
      <name val="TH SarabunPSK"/>
      <family val="2"/>
    </font>
    <font>
      <sz val="12"/>
      <name val="TH SarabunPSK"/>
      <family val="2"/>
    </font>
    <font>
      <u/>
      <sz val="14"/>
      <name val="TH SarabunPSK"/>
      <family val="2"/>
    </font>
    <font>
      <b/>
      <u val="double"/>
      <sz val="14"/>
      <name val="TH SarabunPSK"/>
      <family val="2"/>
    </font>
    <font>
      <sz val="16"/>
      <name val="TH SarabunPSK"/>
      <family val="2"/>
    </font>
    <font>
      <b/>
      <u val="double"/>
      <sz val="16"/>
      <name val="TH SarabunPSK"/>
      <family val="2"/>
    </font>
    <font>
      <sz val="14"/>
      <name val="AngsanaUPC"/>
      <family val="1"/>
    </font>
    <font>
      <b/>
      <sz val="20"/>
      <name val="IrisUPC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b/>
      <sz val="12"/>
      <name val="Cordia New"/>
      <family val="2"/>
    </font>
    <font>
      <b/>
      <sz val="12"/>
      <color indexed="10"/>
      <name val="Cordia New"/>
      <family val="2"/>
    </font>
    <font>
      <sz val="12"/>
      <name val="Cordia New"/>
      <family val="2"/>
    </font>
    <font>
      <sz val="14"/>
      <color indexed="10"/>
      <name val="Cordia New"/>
      <family val="2"/>
    </font>
    <font>
      <sz val="10"/>
      <name val="Cordia New"/>
      <family val="2"/>
    </font>
    <font>
      <b/>
      <sz val="14"/>
      <color rgb="FFFF0000"/>
      <name val="Cordia New"/>
      <family val="2"/>
    </font>
    <font>
      <sz val="14"/>
      <color indexed="10"/>
      <name val="AngsanaUPC"/>
      <family val="1"/>
    </font>
    <font>
      <u/>
      <sz val="10"/>
      <color indexed="12"/>
      <name val="Arial"/>
      <family val="2"/>
    </font>
    <font>
      <sz val="14"/>
      <color indexed="8"/>
      <name val="Cordia New"/>
      <family val="2"/>
    </font>
    <font>
      <sz val="8"/>
      <color indexed="8"/>
      <name val="MS Sans Serif"/>
      <family val="2"/>
      <charset val="222"/>
    </font>
    <font>
      <b/>
      <u/>
      <sz val="10"/>
      <color indexed="18"/>
      <name val="Microsoft Sans Serif"/>
      <family val="2"/>
    </font>
    <font>
      <sz val="11"/>
      <name val="Cordia New"/>
      <family val="2"/>
    </font>
    <font>
      <sz val="14"/>
      <color rgb="FFFF0000"/>
      <name val="Cordia New"/>
      <family val="2"/>
    </font>
    <font>
      <b/>
      <sz val="20"/>
      <name val="TH SarabunPSK"/>
      <family val="2"/>
    </font>
    <font>
      <sz val="14"/>
      <color indexed="10"/>
      <name val="TH SarabunPSK"/>
      <family val="2"/>
    </font>
    <font>
      <b/>
      <sz val="12"/>
      <name val="TH SarabunPSK"/>
      <family val="2"/>
    </font>
    <font>
      <sz val="11"/>
      <name val="TH SarabunPSK"/>
      <family val="2"/>
    </font>
    <font>
      <sz val="14"/>
      <color rgb="FF0070C0"/>
      <name val="TH SarabunPSK"/>
      <family val="2"/>
    </font>
    <font>
      <b/>
      <sz val="14"/>
      <color rgb="FF0070C0"/>
      <name val="TH SarabunPSK"/>
      <family val="2"/>
    </font>
    <font>
      <sz val="14"/>
      <color theme="3"/>
      <name val="Cordia New"/>
      <family val="2"/>
    </font>
    <font>
      <b/>
      <sz val="14"/>
      <color theme="3"/>
      <name val="Cordia New"/>
      <family val="2"/>
    </font>
    <font>
      <b/>
      <sz val="14"/>
      <name val="Angsana New"/>
      <family val="1"/>
    </font>
    <font>
      <sz val="14"/>
      <name val="Symbol"/>
      <family val="1"/>
      <charset val="2"/>
    </font>
    <font>
      <sz val="11"/>
      <name val="Calibri"/>
      <family val="2"/>
    </font>
    <font>
      <sz val="14"/>
      <color indexed="8"/>
      <name val="TH SarabunPSK"/>
      <family val="2"/>
      <charset val="222"/>
    </font>
    <font>
      <sz val="14"/>
      <color indexed="8"/>
      <name val="TH SarabunPSK"/>
      <family val="2"/>
    </font>
    <font>
      <b/>
      <sz val="14"/>
      <color indexed="8"/>
      <name val="TH SarabunPSK"/>
      <family val="2"/>
    </font>
    <font>
      <b/>
      <sz val="16"/>
      <color indexed="8"/>
      <name val="TH SarabunPSK"/>
      <family val="2"/>
    </font>
    <font>
      <b/>
      <u/>
      <sz val="16"/>
      <name val="Angsana New"/>
      <family val="1"/>
    </font>
    <font>
      <sz val="16"/>
      <name val="Angsana New"/>
      <family val="1"/>
    </font>
    <font>
      <b/>
      <sz val="16"/>
      <name val="Angsana New"/>
      <family val="1"/>
    </font>
    <font>
      <sz val="16"/>
      <name val="Calibri"/>
      <family val="2"/>
    </font>
    <font>
      <sz val="16"/>
      <color indexed="9"/>
      <name val="Angsana New"/>
      <family val="1"/>
    </font>
    <font>
      <sz val="14"/>
      <color theme="1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87">
    <xf numFmtId="0" fontId="0" fillId="0" borderId="0"/>
    <xf numFmtId="43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0" fillId="0" borderId="0">
      <alignment vertical="center"/>
    </xf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" fontId="12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1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5" fillId="0" borderId="0"/>
    <xf numFmtId="0" fontId="16" fillId="0" borderId="0"/>
    <xf numFmtId="9" fontId="4" fillId="4" borderId="0"/>
    <xf numFmtId="0" fontId="17" fillId="5" borderId="11">
      <alignment horizontal="centerContinuous" vertical="top"/>
    </xf>
    <xf numFmtId="0" fontId="4" fillId="0" borderId="0" applyFill="0" applyBorder="0" applyAlignment="0"/>
    <xf numFmtId="174" fontId="12" fillId="0" borderId="0" applyFill="0" applyBorder="0" applyAlignment="0"/>
    <xf numFmtId="0" fontId="18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5" fontId="11" fillId="0" borderId="0" applyFill="0" applyBorder="0" applyAlignment="0"/>
    <xf numFmtId="176" fontId="13" fillId="0" borderId="0" applyFill="0" applyBorder="0" applyAlignment="0"/>
    <xf numFmtId="174" fontId="12" fillId="0" borderId="0" applyFill="0" applyBorder="0" applyAlignment="0"/>
    <xf numFmtId="175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7" fillId="5" borderId="11">
      <alignment horizontal="centerContinuous" vertical="top"/>
    </xf>
    <xf numFmtId="174" fontId="12" fillId="0" borderId="0" applyFont="0" applyFill="0" applyBorder="0" applyAlignment="0" applyProtection="0"/>
    <xf numFmtId="14" fontId="20" fillId="0" borderId="0" applyFill="0" applyBorder="0" applyAlignment="0"/>
    <xf numFmtId="15" fontId="21" fillId="6" borderId="0">
      <alignment horizontal="centerContinuous"/>
    </xf>
    <xf numFmtId="175" fontId="11" fillId="0" borderId="0" applyFill="0" applyBorder="0" applyAlignment="0"/>
    <xf numFmtId="174" fontId="12" fillId="0" borderId="0" applyFill="0" applyBorder="0" applyAlignment="0"/>
    <xf numFmtId="175" fontId="11" fillId="0" borderId="0" applyFill="0" applyBorder="0" applyAlignment="0"/>
    <xf numFmtId="176" fontId="13" fillId="0" borderId="0" applyFill="0" applyBorder="0" applyAlignment="0"/>
    <xf numFmtId="174" fontId="12" fillId="0" borderId="0" applyFill="0" applyBorder="0" applyAlignment="0"/>
    <xf numFmtId="38" fontId="22" fillId="5" borderId="0" applyNumberFormat="0" applyBorder="0" applyAlignment="0" applyProtection="0"/>
    <xf numFmtId="0" fontId="23" fillId="0" borderId="12" applyNumberFormat="0" applyAlignment="0" applyProtection="0">
      <alignment horizontal="left" vertical="center"/>
    </xf>
    <xf numFmtId="0" fontId="23" fillId="0" borderId="13">
      <alignment horizontal="left" vertical="center"/>
    </xf>
    <xf numFmtId="10" fontId="22" fillId="7" borderId="2" applyNumberFormat="0" applyBorder="0" applyAlignment="0" applyProtection="0"/>
    <xf numFmtId="175" fontId="11" fillId="0" borderId="0" applyFill="0" applyBorder="0" applyAlignment="0"/>
    <xf numFmtId="174" fontId="12" fillId="0" borderId="0" applyFill="0" applyBorder="0" applyAlignment="0"/>
    <xf numFmtId="175" fontId="11" fillId="0" borderId="0" applyFill="0" applyBorder="0" applyAlignment="0"/>
    <xf numFmtId="176" fontId="13" fillId="0" borderId="0" applyFill="0" applyBorder="0" applyAlignment="0"/>
    <xf numFmtId="174" fontId="12" fillId="0" borderId="0" applyFill="0" applyBorder="0" applyAlignment="0"/>
    <xf numFmtId="177" fontId="11" fillId="0" borderId="0"/>
    <xf numFmtId="0" fontId="4" fillId="0" borderId="0"/>
    <xf numFmtId="0" fontId="4" fillId="0" borderId="0"/>
    <xf numFmtId="0" fontId="24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11" fillId="0" borderId="0" applyFill="0" applyBorder="0" applyAlignment="0"/>
    <xf numFmtId="174" fontId="12" fillId="0" borderId="0" applyFill="0" applyBorder="0" applyAlignment="0"/>
    <xf numFmtId="175" fontId="11" fillId="0" borderId="0" applyFill="0" applyBorder="0" applyAlignment="0"/>
    <xf numFmtId="176" fontId="13" fillId="0" borderId="0" applyFill="0" applyBorder="0" applyAlignment="0"/>
    <xf numFmtId="174" fontId="12" fillId="0" borderId="0" applyFill="0" applyBorder="0" applyAlignment="0"/>
    <xf numFmtId="0" fontId="25" fillId="4" borderId="0"/>
    <xf numFmtId="49" fontId="20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" fillId="0" borderId="0"/>
    <xf numFmtId="0" fontId="37" fillId="0" borderId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4" fontId="40" fillId="0" borderId="0" applyFont="0" applyFill="0" applyBorder="0" applyAlignment="0" applyProtection="0"/>
    <xf numFmtId="0" fontId="40" fillId="0" borderId="0"/>
    <xf numFmtId="0" fontId="4" fillId="0" borderId="0"/>
    <xf numFmtId="0" fontId="6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</cellStyleXfs>
  <cellXfs count="948">
    <xf numFmtId="0" fontId="0" fillId="0" borderId="0" xfId="0"/>
    <xf numFmtId="0" fontId="5" fillId="0" borderId="0" xfId="2" applyFont="1" applyFill="1" applyAlignment="1">
      <alignment vertical="center"/>
    </xf>
    <xf numFmtId="0" fontId="6" fillId="0" borderId="0" xfId="2" applyFont="1" applyFill="1" applyAlignment="1">
      <alignment horizontal="left" vertical="center"/>
    </xf>
    <xf numFmtId="0" fontId="6" fillId="0" borderId="0" xfId="2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43" fontId="6" fillId="0" borderId="0" xfId="3" applyFont="1" applyFill="1" applyAlignment="1">
      <alignment vertical="center"/>
    </xf>
    <xf numFmtId="0" fontId="8" fillId="0" borderId="0" xfId="2" applyFont="1" applyFill="1" applyAlignment="1">
      <alignment horizontal="center" vertical="center"/>
    </xf>
    <xf numFmtId="0" fontId="7" fillId="0" borderId="0" xfId="2" applyFont="1" applyFill="1" applyAlignment="1">
      <alignment horizontal="left" vertical="center"/>
    </xf>
    <xf numFmtId="165" fontId="5" fillId="0" borderId="0" xfId="1" applyNumberFormat="1" applyFont="1" applyFill="1" applyAlignment="1">
      <alignment vertical="center"/>
    </xf>
    <xf numFmtId="0" fontId="7" fillId="0" borderId="0" xfId="5" applyFont="1" applyFill="1" applyAlignment="1">
      <alignment vertical="center"/>
    </xf>
    <xf numFmtId="0" fontId="6" fillId="0" borderId="0" xfId="5" applyFont="1" applyFill="1" applyAlignment="1">
      <alignment horizontal="left" vertical="center"/>
    </xf>
    <xf numFmtId="0" fontId="6" fillId="0" borderId="0" xfId="5" applyFont="1" applyFill="1" applyAlignment="1">
      <alignment vertical="center"/>
    </xf>
    <xf numFmtId="0" fontId="6" fillId="0" borderId="0" xfId="4" applyFont="1" applyAlignment="1">
      <alignment horizontal="right" vertical="center"/>
    </xf>
    <xf numFmtId="0" fontId="6" fillId="0" borderId="0" xfId="5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horizontal="center" vertical="center"/>
    </xf>
    <xf numFmtId="43" fontId="6" fillId="0" borderId="3" xfId="3" applyFont="1" applyFill="1" applyBorder="1" applyAlignment="1">
      <alignment horizontal="center" vertical="center"/>
    </xf>
    <xf numFmtId="0" fontId="7" fillId="0" borderId="2" xfId="5" applyFont="1" applyFill="1" applyBorder="1" applyAlignment="1">
      <alignment horizontal="center" vertical="center"/>
    </xf>
    <xf numFmtId="0" fontId="9" fillId="0" borderId="2" xfId="5" applyFont="1" applyFill="1" applyBorder="1" applyAlignment="1">
      <alignment horizontal="left" vertical="center"/>
    </xf>
    <xf numFmtId="0" fontId="9" fillId="0" borderId="2" xfId="5" applyFont="1" applyFill="1" applyBorder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43" fontId="6" fillId="0" borderId="2" xfId="3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43" fontId="6" fillId="0" borderId="2" xfId="1" applyFont="1" applyBorder="1" applyAlignment="1">
      <alignment horizontal="center" vertical="center"/>
    </xf>
    <xf numFmtId="164" fontId="6" fillId="0" borderId="2" xfId="1" applyNumberFormat="1" applyFont="1" applyBorder="1" applyAlignment="1">
      <alignment horizontal="center" vertical="center"/>
    </xf>
    <xf numFmtId="164" fontId="6" fillId="0" borderId="4" xfId="1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3" borderId="2" xfId="5" applyFont="1" applyFill="1" applyBorder="1" applyAlignment="1">
      <alignment vertical="center"/>
    </xf>
    <xf numFmtId="0" fontId="7" fillId="3" borderId="2" xfId="5" applyFont="1" applyFill="1" applyBorder="1" applyAlignment="1">
      <alignment horizontal="center" vertical="center"/>
    </xf>
    <xf numFmtId="43" fontId="7" fillId="3" borderId="2" xfId="3" applyNumberFormat="1" applyFont="1" applyFill="1" applyBorder="1" applyAlignment="1">
      <alignment horizontal="center" vertical="center"/>
    </xf>
    <xf numFmtId="43" fontId="7" fillId="3" borderId="2" xfId="3" applyNumberFormat="1" applyFont="1" applyFill="1" applyBorder="1" applyAlignment="1">
      <alignment vertical="center"/>
    </xf>
    <xf numFmtId="0" fontId="6" fillId="3" borderId="2" xfId="5" applyFont="1" applyFill="1" applyBorder="1" applyAlignment="1">
      <alignment horizontal="center" vertical="center"/>
    </xf>
    <xf numFmtId="0" fontId="7" fillId="0" borderId="0" xfId="5" applyFont="1" applyFill="1" applyAlignment="1">
      <alignment horizontal="right" vertical="center"/>
    </xf>
    <xf numFmtId="43" fontId="7" fillId="3" borderId="2" xfId="3" applyFont="1" applyFill="1" applyBorder="1" applyAlignment="1">
      <alignment vertical="center"/>
    </xf>
    <xf numFmtId="0" fontId="7" fillId="0" borderId="0" xfId="5" applyFont="1" applyFill="1" applyBorder="1" applyAlignment="1">
      <alignment horizontal="right" vertical="center"/>
    </xf>
    <xf numFmtId="43" fontId="7" fillId="0" borderId="0" xfId="3" applyFont="1" applyFill="1" applyBorder="1" applyAlignment="1">
      <alignment vertical="center"/>
    </xf>
    <xf numFmtId="165" fontId="6" fillId="0" borderId="0" xfId="1" applyNumberFormat="1" applyFont="1" applyFill="1" applyAlignment="1">
      <alignment horizontal="right" vertical="center"/>
    </xf>
    <xf numFmtId="1" fontId="6" fillId="0" borderId="0" xfId="5" applyNumberFormat="1" applyFont="1" applyFill="1" applyAlignment="1">
      <alignment horizontal="center" vertical="center"/>
    </xf>
    <xf numFmtId="0" fontId="6" fillId="0" borderId="0" xfId="5" applyFont="1" applyFill="1" applyAlignment="1">
      <alignment horizontal="right" vertical="center"/>
    </xf>
    <xf numFmtId="0" fontId="7" fillId="0" borderId="1" xfId="5" applyFont="1" applyFill="1" applyBorder="1" applyAlignment="1">
      <alignment vertical="center"/>
    </xf>
    <xf numFmtId="43" fontId="7" fillId="0" borderId="3" xfId="1" applyFont="1" applyBorder="1" applyAlignment="1">
      <alignment horizontal="center" vertical="center"/>
    </xf>
    <xf numFmtId="43" fontId="7" fillId="0" borderId="4" xfId="1" applyFont="1" applyBorder="1" applyAlignment="1">
      <alignment horizontal="center" vertical="center"/>
    </xf>
    <xf numFmtId="164" fontId="6" fillId="0" borderId="2" xfId="0" applyNumberFormat="1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165" fontId="7" fillId="3" borderId="2" xfId="1" applyNumberFormat="1" applyFont="1" applyFill="1" applyBorder="1" applyAlignment="1">
      <alignment horizontal="right" vertical="center"/>
    </xf>
    <xf numFmtId="43" fontId="6" fillId="3" borderId="2" xfId="0" applyNumberFormat="1" applyFont="1" applyFill="1" applyBorder="1" applyAlignment="1">
      <alignment horizontal="center" vertical="center"/>
    </xf>
    <xf numFmtId="164" fontId="7" fillId="3" borderId="2" xfId="1" applyNumberFormat="1" applyFont="1" applyFill="1" applyBorder="1" applyAlignment="1">
      <alignment vertical="center"/>
    </xf>
    <xf numFmtId="164" fontId="7" fillId="3" borderId="2" xfId="0" applyNumberFormat="1" applyFont="1" applyFill="1" applyBorder="1" applyAlignment="1">
      <alignment vertical="center"/>
    </xf>
    <xf numFmtId="164" fontId="7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164" fontId="6" fillId="0" borderId="3" xfId="0" applyNumberFormat="1" applyFont="1" applyFill="1" applyBorder="1" applyAlignment="1">
      <alignment vertical="center"/>
    </xf>
    <xf numFmtId="0" fontId="6" fillId="0" borderId="14" xfId="0" applyFont="1" applyFill="1" applyBorder="1" applyAlignment="1">
      <alignment vertical="center"/>
    </xf>
    <xf numFmtId="165" fontId="6" fillId="0" borderId="4" xfId="1" applyNumberFormat="1" applyFont="1" applyFill="1" applyBorder="1" applyAlignment="1">
      <alignment horizontal="right" vertical="center"/>
    </xf>
    <xf numFmtId="43" fontId="6" fillId="0" borderId="4" xfId="0" applyNumberFormat="1" applyFont="1" applyFill="1" applyBorder="1" applyAlignment="1">
      <alignment horizontal="center" vertical="center"/>
    </xf>
    <xf numFmtId="164" fontId="6" fillId="0" borderId="4" xfId="0" applyNumberFormat="1" applyFont="1" applyFill="1" applyBorder="1" applyAlignment="1">
      <alignment vertical="center"/>
    </xf>
    <xf numFmtId="0" fontId="6" fillId="0" borderId="14" xfId="0" applyFont="1" applyFill="1" applyBorder="1" applyAlignment="1">
      <alignment horizontal="left" vertical="center"/>
    </xf>
    <xf numFmtId="165" fontId="6" fillId="0" borderId="2" xfId="1" applyNumberFormat="1" applyFont="1" applyFill="1" applyBorder="1" applyAlignment="1">
      <alignment horizontal="right" vertical="center"/>
    </xf>
    <xf numFmtId="0" fontId="27" fillId="0" borderId="2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/>
    </xf>
    <xf numFmtId="165" fontId="29" fillId="0" borderId="2" xfId="1" applyNumberFormat="1" applyFont="1" applyFill="1" applyBorder="1" applyAlignment="1">
      <alignment horizontal="right" vertical="center"/>
    </xf>
    <xf numFmtId="43" fontId="27" fillId="0" borderId="2" xfId="0" applyNumberFormat="1" applyFont="1" applyFill="1" applyBorder="1" applyAlignment="1">
      <alignment horizontal="center" vertical="center"/>
    </xf>
    <xf numFmtId="164" fontId="29" fillId="0" borderId="2" xfId="1" applyNumberFormat="1" applyFont="1" applyFill="1" applyBorder="1" applyAlignment="1">
      <alignment vertical="center"/>
    </xf>
    <xf numFmtId="164" fontId="29" fillId="0" borderId="2" xfId="0" applyNumberFormat="1" applyFont="1" applyFill="1" applyBorder="1" applyAlignment="1">
      <alignment vertical="center"/>
    </xf>
    <xf numFmtId="164" fontId="29" fillId="0" borderId="4" xfId="0" applyNumberFormat="1" applyFont="1" applyFill="1" applyBorder="1" applyAlignment="1">
      <alignment vertical="center"/>
    </xf>
    <xf numFmtId="164" fontId="29" fillId="0" borderId="2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left" vertical="center"/>
    </xf>
    <xf numFmtId="165" fontId="27" fillId="0" borderId="2" xfId="1" applyNumberFormat="1" applyFont="1" applyFill="1" applyBorder="1" applyAlignment="1">
      <alignment horizontal="right" vertical="center"/>
    </xf>
    <xf numFmtId="164" fontId="27" fillId="0" borderId="2" xfId="1" applyNumberFormat="1" applyFont="1" applyFill="1" applyBorder="1" applyAlignment="1">
      <alignment vertical="center"/>
    </xf>
    <xf numFmtId="164" fontId="27" fillId="0" borderId="2" xfId="0" applyNumberFormat="1" applyFont="1" applyFill="1" applyBorder="1" applyAlignment="1">
      <alignment vertical="center"/>
    </xf>
    <xf numFmtId="164" fontId="27" fillId="0" borderId="2" xfId="0" applyNumberFormat="1" applyFont="1" applyFill="1" applyBorder="1" applyAlignment="1">
      <alignment horizontal="center" vertical="center"/>
    </xf>
    <xf numFmtId="43" fontId="6" fillId="0" borderId="2" xfId="0" applyNumberFormat="1" applyFont="1" applyFill="1" applyBorder="1" applyAlignment="1">
      <alignment horizontal="center" vertical="center"/>
    </xf>
    <xf numFmtId="164" fontId="28" fillId="0" borderId="2" xfId="0" applyNumberFormat="1" applyFont="1" applyFill="1" applyBorder="1" applyAlignment="1">
      <alignment vertical="center"/>
    </xf>
    <xf numFmtId="164" fontId="6" fillId="0" borderId="2" xfId="1" applyNumberFormat="1" applyFont="1" applyFill="1" applyBorder="1" applyAlignment="1">
      <alignment vertical="center"/>
    </xf>
    <xf numFmtId="164" fontId="31" fillId="0" borderId="2" xfId="0" applyNumberFormat="1" applyFont="1" applyFill="1" applyBorder="1" applyAlignment="1">
      <alignment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left" vertical="center"/>
    </xf>
    <xf numFmtId="164" fontId="6" fillId="0" borderId="4" xfId="1" applyNumberFormat="1" applyFont="1" applyFill="1" applyBorder="1" applyAlignment="1">
      <alignment vertical="center"/>
    </xf>
    <xf numFmtId="164" fontId="31" fillId="0" borderId="4" xfId="0" applyNumberFormat="1" applyFont="1" applyFill="1" applyBorder="1" applyAlignment="1">
      <alignment vertical="center"/>
    </xf>
    <xf numFmtId="164" fontId="31" fillId="0" borderId="4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6" fillId="0" borderId="3" xfId="1" applyNumberFormat="1" applyFont="1" applyFill="1" applyBorder="1" applyAlignment="1">
      <alignment horizontal="right" vertical="center"/>
    </xf>
    <xf numFmtId="164" fontId="6" fillId="0" borderId="3" xfId="1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horizontal="right" vertical="center"/>
    </xf>
    <xf numFmtId="0" fontId="7" fillId="0" borderId="0" xfId="5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65" fontId="6" fillId="0" borderId="0" xfId="1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80" fontId="7" fillId="3" borderId="2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43" fontId="7" fillId="3" borderId="2" xfId="33" applyFont="1" applyFill="1" applyBorder="1" applyAlignment="1">
      <alignment vertical="center"/>
    </xf>
    <xf numFmtId="165" fontId="6" fillId="0" borderId="0" xfId="1" applyNumberFormat="1" applyFont="1" applyAlignment="1">
      <alignment vertical="center"/>
    </xf>
    <xf numFmtId="0" fontId="7" fillId="0" borderId="0" xfId="0" applyFont="1" applyFill="1" applyBorder="1" applyAlignment="1">
      <alignment vertical="center"/>
    </xf>
    <xf numFmtId="43" fontId="6" fillId="0" borderId="0" xfId="33" applyFont="1" applyFill="1" applyBorder="1" applyAlignment="1">
      <alignment vertical="center"/>
    </xf>
    <xf numFmtId="0" fontId="33" fillId="0" borderId="0" xfId="0" applyFont="1" applyAlignment="1">
      <alignment horizontal="left" vertical="center"/>
    </xf>
    <xf numFmtId="164" fontId="6" fillId="0" borderId="0" xfId="5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49" fontId="6" fillId="0" borderId="0" xfId="72" applyNumberFormat="1" applyFont="1" applyFill="1" applyAlignment="1">
      <alignment horizontal="left" vertical="center"/>
    </xf>
    <xf numFmtId="165" fontId="6" fillId="0" borderId="0" xfId="1" applyNumberFormat="1" applyFont="1" applyAlignment="1">
      <alignment horizontal="right" vertical="center"/>
    </xf>
    <xf numFmtId="0" fontId="34" fillId="0" borderId="0" xfId="54" applyFont="1" applyAlignment="1">
      <alignment horizontal="left"/>
    </xf>
    <xf numFmtId="0" fontId="7" fillId="0" borderId="0" xfId="54" applyFont="1" applyAlignment="1">
      <alignment horizontal="center"/>
    </xf>
    <xf numFmtId="0" fontId="6" fillId="0" borderId="0" xfId="54" applyFont="1" applyAlignment="1">
      <alignment horizontal="left"/>
    </xf>
    <xf numFmtId="0" fontId="6" fillId="0" borderId="0" xfId="54" applyFont="1" applyAlignment="1">
      <alignment horizontal="center"/>
    </xf>
    <xf numFmtId="0" fontId="7" fillId="3" borderId="2" xfId="54" applyFont="1" applyFill="1" applyBorder="1" applyAlignment="1">
      <alignment horizontal="center"/>
    </xf>
    <xf numFmtId="0" fontId="7" fillId="3" borderId="3" xfId="54" applyFont="1" applyFill="1" applyBorder="1" applyAlignment="1">
      <alignment horizontal="center"/>
    </xf>
    <xf numFmtId="0" fontId="3" fillId="8" borderId="3" xfId="54" applyFont="1" applyFill="1" applyBorder="1" applyAlignment="1">
      <alignment horizontal="center" vertical="center"/>
    </xf>
    <xf numFmtId="0" fontId="3" fillId="8" borderId="3" xfId="54" applyFont="1" applyFill="1" applyBorder="1" applyAlignment="1">
      <alignment horizontal="center"/>
    </xf>
    <xf numFmtId="0" fontId="35" fillId="0" borderId="0" xfId="54" applyFont="1" applyAlignment="1">
      <alignment horizontal="center"/>
    </xf>
    <xf numFmtId="0" fontId="6" fillId="0" borderId="3" xfId="54" applyFont="1" applyBorder="1" applyAlignment="1">
      <alignment horizontal="center"/>
    </xf>
    <xf numFmtId="43" fontId="6" fillId="0" borderId="3" xfId="31" applyFont="1" applyBorder="1" applyAlignment="1">
      <alignment horizontal="center"/>
    </xf>
    <xf numFmtId="0" fontId="6" fillId="0" borderId="14" xfId="54" applyFont="1" applyBorder="1" applyAlignment="1">
      <alignment horizontal="center"/>
    </xf>
    <xf numFmtId="0" fontId="6" fillId="0" borderId="14" xfId="54" applyFont="1" applyFill="1" applyBorder="1" applyAlignment="1">
      <alignment vertical="center"/>
    </xf>
    <xf numFmtId="43" fontId="6" fillId="0" borderId="14" xfId="31" applyFont="1" applyBorder="1" applyAlignment="1">
      <alignment horizontal="center"/>
    </xf>
    <xf numFmtId="0" fontId="31" fillId="0" borderId="8" xfId="54" applyFont="1" applyFill="1" applyBorder="1" applyAlignment="1">
      <alignment horizontal="right" vertical="center"/>
    </xf>
    <xf numFmtId="43" fontId="31" fillId="0" borderId="14" xfId="31" applyFont="1" applyBorder="1" applyAlignment="1">
      <alignment horizontal="center"/>
    </xf>
    <xf numFmtId="0" fontId="7" fillId="9" borderId="8" xfId="54" applyFont="1" applyFill="1" applyBorder="1" applyAlignment="1">
      <alignment horizontal="right" vertical="center"/>
    </xf>
    <xf numFmtId="43" fontId="7" fillId="9" borderId="14" xfId="31" applyFont="1" applyFill="1" applyBorder="1" applyAlignment="1">
      <alignment horizontal="center"/>
    </xf>
    <xf numFmtId="43" fontId="7" fillId="9" borderId="4" xfId="31" applyFont="1" applyFill="1" applyBorder="1" applyAlignment="1">
      <alignment horizontal="center"/>
    </xf>
    <xf numFmtId="0" fontId="7" fillId="9" borderId="14" xfId="54" applyFont="1" applyFill="1" applyBorder="1" applyAlignment="1">
      <alignment horizontal="center"/>
    </xf>
    <xf numFmtId="0" fontId="6" fillId="0" borderId="14" xfId="54" applyFont="1" applyFill="1" applyBorder="1" applyAlignment="1">
      <alignment horizontal="left" vertical="center"/>
    </xf>
    <xf numFmtId="0" fontId="6" fillId="0" borderId="8" xfId="54" applyFont="1" applyFill="1" applyBorder="1" applyAlignment="1">
      <alignment vertical="center"/>
    </xf>
    <xf numFmtId="43" fontId="6" fillId="0" borderId="14" xfId="31" applyFont="1" applyFill="1" applyBorder="1" applyAlignment="1">
      <alignment horizontal="center"/>
    </xf>
    <xf numFmtId="0" fontId="6" fillId="0" borderId="4" xfId="54" applyFont="1" applyBorder="1" applyAlignment="1">
      <alignment horizontal="center"/>
    </xf>
    <xf numFmtId="0" fontId="7" fillId="9" borderId="4" xfId="54" applyFont="1" applyFill="1" applyBorder="1" applyAlignment="1">
      <alignment horizontal="right" vertical="center"/>
    </xf>
    <xf numFmtId="43" fontId="6" fillId="9" borderId="4" xfId="31" applyFont="1" applyFill="1" applyBorder="1" applyAlignment="1">
      <alignment horizontal="center"/>
    </xf>
    <xf numFmtId="0" fontId="7" fillId="9" borderId="4" xfId="54" applyFont="1" applyFill="1" applyBorder="1" applyAlignment="1">
      <alignment horizontal="center"/>
    </xf>
    <xf numFmtId="43" fontId="6" fillId="0" borderId="0" xfId="54" applyNumberFormat="1" applyFont="1" applyAlignment="1">
      <alignment horizontal="center"/>
    </xf>
    <xf numFmtId="0" fontId="31" fillId="0" borderId="14" xfId="54" applyFont="1" applyFill="1" applyBorder="1" applyAlignment="1">
      <alignment horizontal="right" vertical="center"/>
    </xf>
    <xf numFmtId="0" fontId="6" fillId="0" borderId="0" xfId="54" applyFont="1" applyBorder="1" applyAlignment="1">
      <alignment horizontal="center"/>
    </xf>
    <xf numFmtId="0" fontId="6" fillId="0" borderId="0" xfId="54" applyFont="1" applyFill="1" applyBorder="1" applyAlignment="1">
      <alignment vertical="center"/>
    </xf>
    <xf numFmtId="43" fontId="6" fillId="0" borderId="0" xfId="31" applyFont="1" applyBorder="1" applyAlignment="1">
      <alignment horizontal="center"/>
    </xf>
    <xf numFmtId="0" fontId="3" fillId="0" borderId="3" xfId="54" applyFont="1" applyFill="1" applyBorder="1" applyAlignment="1">
      <alignment horizontal="left" vertical="center"/>
    </xf>
    <xf numFmtId="43" fontId="6" fillId="0" borderId="3" xfId="31" applyFont="1" applyFill="1" applyBorder="1" applyAlignment="1">
      <alignment horizontal="center"/>
    </xf>
    <xf numFmtId="43" fontId="31" fillId="0" borderId="14" xfId="31" applyFont="1" applyFill="1" applyBorder="1" applyAlignment="1">
      <alignment horizontal="center"/>
    </xf>
    <xf numFmtId="0" fontId="6" fillId="0" borderId="0" xfId="54" applyFont="1" applyAlignment="1">
      <alignment horizontal="center"/>
    </xf>
    <xf numFmtId="0" fontId="36" fillId="0" borderId="0" xfId="54" applyFont="1" applyAlignment="1">
      <alignment horizontal="center"/>
    </xf>
    <xf numFmtId="0" fontId="3" fillId="0" borderId="0" xfId="54" applyFont="1" applyAlignment="1">
      <alignment horizontal="center"/>
    </xf>
    <xf numFmtId="0" fontId="35" fillId="0" borderId="0" xfId="54" applyFont="1" applyAlignment="1">
      <alignment horizontal="left"/>
    </xf>
    <xf numFmtId="0" fontId="3" fillId="3" borderId="2" xfId="54" applyFont="1" applyFill="1" applyBorder="1" applyAlignment="1">
      <alignment horizontal="center"/>
    </xf>
    <xf numFmtId="0" fontId="33" fillId="0" borderId="4" xfId="54" applyFont="1" applyBorder="1" applyAlignment="1">
      <alignment horizontal="center"/>
    </xf>
    <xf numFmtId="49" fontId="6" fillId="0" borderId="0" xfId="54" applyNumberFormat="1" applyFont="1" applyAlignment="1">
      <alignment horizontal="center"/>
    </xf>
    <xf numFmtId="43" fontId="27" fillId="0" borderId="14" xfId="31" applyFont="1" applyFill="1" applyBorder="1" applyAlignment="1">
      <alignment horizontal="center"/>
    </xf>
    <xf numFmtId="43" fontId="27" fillId="0" borderId="14" xfId="31" applyFont="1" applyBorder="1" applyAlignment="1">
      <alignment horizontal="center"/>
    </xf>
    <xf numFmtId="0" fontId="31" fillId="0" borderId="0" xfId="54" applyFont="1" applyFill="1" applyAlignment="1">
      <alignment horizontal="left"/>
    </xf>
    <xf numFmtId="0" fontId="6" fillId="0" borderId="0" xfId="54" applyFont="1" applyAlignment="1">
      <alignment horizontal="center"/>
    </xf>
    <xf numFmtId="0" fontId="6" fillId="0" borderId="0" xfId="54" applyFont="1" applyAlignment="1">
      <alignment horizontal="center"/>
    </xf>
    <xf numFmtId="0" fontId="3" fillId="3" borderId="2" xfId="54" applyFont="1" applyFill="1" applyBorder="1" applyAlignment="1">
      <alignment horizontal="center"/>
    </xf>
    <xf numFmtId="0" fontId="3" fillId="3" borderId="2" xfId="54" applyFont="1" applyFill="1" applyBorder="1" applyAlignment="1">
      <alignment horizontal="center"/>
    </xf>
    <xf numFmtId="0" fontId="3" fillId="8" borderId="2" xfId="54" applyFont="1" applyFill="1" applyBorder="1" applyAlignment="1">
      <alignment horizontal="center" vertical="center"/>
    </xf>
    <xf numFmtId="0" fontId="6" fillId="0" borderId="14" xfId="54" applyFont="1" applyFill="1" applyBorder="1" applyAlignment="1">
      <alignment horizontal="center"/>
    </xf>
    <xf numFmtId="0" fontId="6" fillId="0" borderId="0" xfId="54" applyFont="1" applyFill="1" applyAlignment="1">
      <alignment horizontal="center"/>
    </xf>
    <xf numFmtId="0" fontId="6" fillId="0" borderId="3" xfId="54" applyFont="1" applyFill="1" applyBorder="1" applyAlignment="1">
      <alignment horizontal="center"/>
    </xf>
    <xf numFmtId="0" fontId="37" fillId="0" borderId="0" xfId="73" applyFont="1"/>
    <xf numFmtId="43" fontId="37" fillId="0" borderId="0" xfId="74" applyFont="1"/>
    <xf numFmtId="0" fontId="42" fillId="0" borderId="3" xfId="73" applyFont="1" applyFill="1" applyBorder="1" applyAlignment="1">
      <alignment horizontal="center"/>
    </xf>
    <xf numFmtId="0" fontId="41" fillId="0" borderId="3" xfId="73" applyFont="1" applyFill="1" applyBorder="1" applyAlignment="1">
      <alignment horizontal="center"/>
    </xf>
    <xf numFmtId="0" fontId="40" fillId="0" borderId="0" xfId="73" applyFont="1"/>
    <xf numFmtId="43" fontId="40" fillId="0" borderId="0" xfId="74" applyFont="1"/>
    <xf numFmtId="0" fontId="42" fillId="0" borderId="4" xfId="73" applyFont="1" applyFill="1" applyBorder="1" applyAlignment="1">
      <alignment horizontal="center"/>
    </xf>
    <xf numFmtId="0" fontId="41" fillId="0" borderId="4" xfId="73" applyFont="1" applyFill="1" applyBorder="1" applyAlignment="1">
      <alignment horizontal="center"/>
    </xf>
    <xf numFmtId="0" fontId="39" fillId="0" borderId="16" xfId="73" applyNumberFormat="1" applyFont="1" applyFill="1" applyBorder="1" applyAlignment="1">
      <alignment horizontal="center"/>
    </xf>
    <xf numFmtId="0" fontId="39" fillId="0" borderId="17" xfId="73" applyFont="1" applyFill="1" applyBorder="1"/>
    <xf numFmtId="0" fontId="40" fillId="0" borderId="18" xfId="73" applyFont="1" applyFill="1" applyBorder="1"/>
    <xf numFmtId="43" fontId="40" fillId="0" borderId="16" xfId="75" applyNumberFormat="1" applyFont="1" applyFill="1" applyBorder="1"/>
    <xf numFmtId="0" fontId="40" fillId="0" borderId="16" xfId="73" applyFont="1" applyFill="1" applyBorder="1" applyAlignment="1">
      <alignment horizontal="center"/>
    </xf>
    <xf numFmtId="43" fontId="44" fillId="0" borderId="16" xfId="73" applyNumberFormat="1" applyFont="1" applyFill="1" applyBorder="1"/>
    <xf numFmtId="43" fontId="40" fillId="0" borderId="16" xfId="75" applyFont="1" applyFill="1" applyBorder="1" applyAlignment="1"/>
    <xf numFmtId="0" fontId="43" fillId="0" borderId="16" xfId="73" applyFont="1" applyFill="1" applyBorder="1" applyAlignment="1">
      <alignment horizontal="center"/>
    </xf>
    <xf numFmtId="0" fontId="40" fillId="0" borderId="19" xfId="73" applyNumberFormat="1" applyFont="1" applyFill="1" applyBorder="1"/>
    <xf numFmtId="0" fontId="39" fillId="0" borderId="20" xfId="73" applyFont="1" applyFill="1" applyBorder="1"/>
    <xf numFmtId="0" fontId="40" fillId="0" borderId="21" xfId="73" applyFont="1" applyFill="1" applyBorder="1"/>
    <xf numFmtId="43" fontId="40" fillId="0" borderId="19" xfId="75" applyNumberFormat="1" applyFont="1" applyFill="1" applyBorder="1"/>
    <xf numFmtId="0" fontId="40" fillId="0" borderId="19" xfId="73" applyFont="1" applyFill="1" applyBorder="1" applyAlignment="1">
      <alignment horizontal="center"/>
    </xf>
    <xf numFmtId="43" fontId="44" fillId="0" borderId="19" xfId="73" applyNumberFormat="1" applyFont="1" applyFill="1" applyBorder="1"/>
    <xf numFmtId="43" fontId="40" fillId="0" borderId="19" xfId="75" applyFont="1" applyFill="1" applyBorder="1" applyAlignment="1"/>
    <xf numFmtId="0" fontId="43" fillId="0" borderId="19" xfId="73" applyFont="1" applyFill="1" applyBorder="1" applyAlignment="1">
      <alignment horizontal="center"/>
    </xf>
    <xf numFmtId="0" fontId="37" fillId="0" borderId="2" xfId="73" applyFont="1" applyBorder="1"/>
    <xf numFmtId="0" fontId="37" fillId="0" borderId="2" xfId="73" applyFont="1" applyBorder="1" applyAlignment="1">
      <alignment horizontal="center"/>
    </xf>
    <xf numFmtId="43" fontId="37" fillId="10" borderId="2" xfId="74" applyFont="1" applyFill="1" applyBorder="1" applyAlignment="1">
      <alignment horizontal="center"/>
    </xf>
    <xf numFmtId="0" fontId="40" fillId="0" borderId="20" xfId="73" applyFont="1" applyFill="1" applyBorder="1"/>
    <xf numFmtId="43" fontId="40" fillId="0" borderId="19" xfId="75" applyFont="1" applyFill="1" applyBorder="1"/>
    <xf numFmtId="0" fontId="45" fillId="0" borderId="19" xfId="73" applyFont="1" applyFill="1" applyBorder="1" applyAlignment="1">
      <alignment horizontal="center"/>
    </xf>
    <xf numFmtId="43" fontId="37" fillId="0" borderId="2" xfId="1" applyFont="1" applyBorder="1"/>
    <xf numFmtId="0" fontId="40" fillId="0" borderId="19" xfId="73" applyFont="1" applyFill="1" applyBorder="1"/>
    <xf numFmtId="43" fontId="44" fillId="0" borderId="16" xfId="75" applyFont="1" applyFill="1" applyBorder="1"/>
    <xf numFmtId="0" fontId="40" fillId="0" borderId="22" xfId="73" applyNumberFormat="1" applyFont="1" applyFill="1" applyBorder="1"/>
    <xf numFmtId="0" fontId="40" fillId="0" borderId="23" xfId="73" applyFont="1" applyFill="1" applyBorder="1"/>
    <xf numFmtId="0" fontId="40" fillId="0" borderId="22" xfId="73" applyFont="1" applyFill="1" applyBorder="1"/>
    <xf numFmtId="0" fontId="40" fillId="0" borderId="24" xfId="73" applyNumberFormat="1" applyFont="1" applyFill="1" applyBorder="1"/>
    <xf numFmtId="0" fontId="40" fillId="0" borderId="25" xfId="73" applyFont="1" applyFill="1" applyBorder="1"/>
    <xf numFmtId="0" fontId="40" fillId="0" borderId="26" xfId="73" applyFont="1" applyFill="1" applyBorder="1"/>
    <xf numFmtId="165" fontId="40" fillId="0" borderId="24" xfId="75" applyNumberFormat="1" applyFont="1" applyFill="1" applyBorder="1"/>
    <xf numFmtId="0" fontId="40" fillId="0" borderId="24" xfId="73" applyFont="1" applyFill="1" applyBorder="1" applyAlignment="1">
      <alignment horizontal="center"/>
    </xf>
    <xf numFmtId="0" fontId="44" fillId="0" borderId="24" xfId="73" applyFont="1" applyFill="1" applyBorder="1" applyAlignment="1">
      <alignment horizontal="center"/>
    </xf>
    <xf numFmtId="165" fontId="46" fillId="0" borderId="24" xfId="75" applyNumberFormat="1" applyFont="1" applyFill="1" applyBorder="1" applyAlignment="1"/>
    <xf numFmtId="0" fontId="40" fillId="0" borderId="24" xfId="73" applyFont="1" applyFill="1" applyBorder="1"/>
    <xf numFmtId="0" fontId="37" fillId="0" borderId="0" xfId="73" applyFont="1" applyFill="1"/>
    <xf numFmtId="0" fontId="37" fillId="0" borderId="0" xfId="73" applyFont="1" applyFill="1" applyBorder="1"/>
    <xf numFmtId="0" fontId="47" fillId="0" borderId="0" xfId="73" applyFont="1" applyFill="1"/>
    <xf numFmtId="0" fontId="39" fillId="0" borderId="27" xfId="73" applyNumberFormat="1" applyFont="1" applyFill="1" applyBorder="1" applyAlignment="1">
      <alignment horizontal="center"/>
    </xf>
    <xf numFmtId="0" fontId="39" fillId="0" borderId="28" xfId="73" applyFont="1" applyFill="1" applyBorder="1"/>
    <xf numFmtId="0" fontId="40" fillId="0" borderId="29" xfId="73" applyFont="1" applyFill="1" applyBorder="1"/>
    <xf numFmtId="43" fontId="40" fillId="0" borderId="27" xfId="75" applyNumberFormat="1" applyFont="1" applyFill="1" applyBorder="1"/>
    <xf numFmtId="0" fontId="40" fillId="0" borderId="27" xfId="73" applyFont="1" applyFill="1" applyBorder="1" applyAlignment="1">
      <alignment horizontal="center"/>
    </xf>
    <xf numFmtId="43" fontId="44" fillId="0" borderId="27" xfId="73" applyNumberFormat="1" applyFont="1" applyFill="1" applyBorder="1"/>
    <xf numFmtId="43" fontId="40" fillId="0" borderId="27" xfId="75" applyFont="1" applyFill="1" applyBorder="1" applyAlignment="1"/>
    <xf numFmtId="0" fontId="43" fillId="0" borderId="27" xfId="73" applyFont="1" applyFill="1" applyBorder="1" applyAlignment="1">
      <alignment horizontal="center"/>
    </xf>
    <xf numFmtId="0" fontId="37" fillId="0" borderId="2" xfId="73" applyFont="1" applyFill="1" applyBorder="1"/>
    <xf numFmtId="43" fontId="37" fillId="0" borderId="2" xfId="1" applyFont="1" applyFill="1" applyBorder="1"/>
    <xf numFmtId="43" fontId="37" fillId="10" borderId="2" xfId="1" applyFont="1" applyFill="1" applyBorder="1"/>
    <xf numFmtId="167" fontId="44" fillId="0" borderId="16" xfId="75" applyNumberFormat="1" applyFont="1" applyFill="1" applyBorder="1"/>
    <xf numFmtId="43" fontId="37" fillId="0" borderId="0" xfId="74" applyFont="1" applyFill="1"/>
    <xf numFmtId="0" fontId="48" fillId="0" borderId="0" xfId="76" applyFill="1" applyAlignment="1" applyProtection="1"/>
    <xf numFmtId="0" fontId="39" fillId="0" borderId="27" xfId="73" applyFont="1" applyFill="1" applyBorder="1" applyAlignment="1">
      <alignment horizontal="center"/>
    </xf>
    <xf numFmtId="43" fontId="44" fillId="0" borderId="19" xfId="75" applyFont="1" applyFill="1" applyBorder="1"/>
    <xf numFmtId="167" fontId="44" fillId="0" borderId="19" xfId="75" applyNumberFormat="1" applyFont="1" applyFill="1" applyBorder="1"/>
    <xf numFmtId="0" fontId="40" fillId="0" borderId="4" xfId="73" applyFont="1" applyFill="1" applyBorder="1"/>
    <xf numFmtId="0" fontId="40" fillId="0" borderId="9" xfId="73" applyFont="1" applyFill="1" applyBorder="1"/>
    <xf numFmtId="0" fontId="40" fillId="0" borderId="10" xfId="73" applyFont="1" applyFill="1" applyBorder="1"/>
    <xf numFmtId="165" fontId="40" fillId="0" borderId="4" xfId="75" applyNumberFormat="1" applyFont="1" applyFill="1" applyBorder="1"/>
    <xf numFmtId="0" fontId="40" fillId="0" borderId="4" xfId="73" applyFont="1" applyFill="1" applyBorder="1" applyAlignment="1">
      <alignment horizontal="center"/>
    </xf>
    <xf numFmtId="0" fontId="44" fillId="0" borderId="4" xfId="73" applyFont="1" applyFill="1" applyBorder="1" applyAlignment="1">
      <alignment horizontal="center"/>
    </xf>
    <xf numFmtId="165" fontId="46" fillId="0" borderId="4" xfId="75" applyNumberFormat="1" applyFont="1" applyFill="1" applyBorder="1" applyAlignment="1"/>
    <xf numFmtId="0" fontId="39" fillId="0" borderId="4" xfId="73" applyFont="1" applyFill="1" applyBorder="1"/>
    <xf numFmtId="1" fontId="39" fillId="0" borderId="27" xfId="73" applyNumberFormat="1" applyFont="1" applyFill="1" applyBorder="1" applyAlignment="1">
      <alignment horizontal="center"/>
    </xf>
    <xf numFmtId="0" fontId="48" fillId="0" borderId="0" xfId="76" applyAlignment="1" applyProtection="1"/>
    <xf numFmtId="181" fontId="40" fillId="0" borderId="19" xfId="75" applyNumberFormat="1" applyFont="1" applyFill="1" applyBorder="1"/>
    <xf numFmtId="0" fontId="39" fillId="0" borderId="24" xfId="73" applyFont="1" applyFill="1" applyBorder="1"/>
    <xf numFmtId="0" fontId="40" fillId="0" borderId="0" xfId="73" applyFont="1" applyAlignment="1">
      <alignment horizontal="center"/>
    </xf>
    <xf numFmtId="43" fontId="40" fillId="0" borderId="0" xfId="74" applyFont="1" applyAlignment="1">
      <alignment horizontal="center"/>
    </xf>
    <xf numFmtId="0" fontId="49" fillId="0" borderId="0" xfId="54" applyFont="1" applyAlignment="1">
      <alignment horizontal="center"/>
    </xf>
    <xf numFmtId="0" fontId="50" fillId="0" borderId="0" xfId="54" applyFont="1"/>
    <xf numFmtId="0" fontId="40" fillId="0" borderId="5" xfId="73" applyFont="1" applyFill="1" applyBorder="1"/>
    <xf numFmtId="43" fontId="40" fillId="0" borderId="5" xfId="75" applyNumberFormat="1" applyFont="1" applyFill="1" applyBorder="1"/>
    <xf numFmtId="0" fontId="40" fillId="0" borderId="5" xfId="73" applyFont="1" applyFill="1" applyBorder="1" applyAlignment="1">
      <alignment horizontal="center"/>
    </xf>
    <xf numFmtId="167" fontId="44" fillId="0" borderId="5" xfId="75" applyNumberFormat="1" applyFont="1" applyFill="1" applyBorder="1"/>
    <xf numFmtId="43" fontId="40" fillId="0" borderId="5" xfId="75" applyFont="1" applyFill="1" applyBorder="1" applyAlignment="1"/>
    <xf numFmtId="0" fontId="40" fillId="0" borderId="0" xfId="73" applyFont="1" applyFill="1" applyBorder="1"/>
    <xf numFmtId="165" fontId="40" fillId="0" borderId="0" xfId="75" applyNumberFormat="1" applyFont="1" applyFill="1" applyBorder="1"/>
    <xf numFmtId="0" fontId="40" fillId="0" borderId="0" xfId="73" applyFont="1" applyFill="1" applyBorder="1" applyAlignment="1">
      <alignment horizontal="center"/>
    </xf>
    <xf numFmtId="0" fontId="44" fillId="0" borderId="0" xfId="73" applyFont="1" applyFill="1" applyBorder="1" applyAlignment="1">
      <alignment horizontal="center"/>
    </xf>
    <xf numFmtId="165" fontId="39" fillId="0" borderId="0" xfId="75" applyNumberFormat="1" applyFont="1" applyFill="1" applyBorder="1" applyAlignment="1"/>
    <xf numFmtId="0" fontId="39" fillId="0" borderId="0" xfId="73" applyFont="1" applyFill="1" applyBorder="1"/>
    <xf numFmtId="0" fontId="39" fillId="0" borderId="0" xfId="73" applyFont="1" applyFill="1" applyBorder="1" applyAlignment="1">
      <alignment horizontal="center"/>
    </xf>
    <xf numFmtId="43" fontId="40" fillId="0" borderId="0" xfId="75" applyNumberFormat="1" applyFont="1" applyFill="1" applyBorder="1"/>
    <xf numFmtId="43" fontId="44" fillId="0" borderId="0" xfId="73" applyNumberFormat="1" applyFont="1" applyFill="1" applyBorder="1"/>
    <xf numFmtId="43" fontId="40" fillId="0" borderId="0" xfId="75" applyFont="1" applyFill="1" applyBorder="1" applyAlignment="1"/>
    <xf numFmtId="0" fontId="43" fillId="0" borderId="0" xfId="73" applyFont="1" applyFill="1" applyBorder="1" applyAlignment="1">
      <alignment horizontal="center"/>
    </xf>
    <xf numFmtId="43" fontId="44" fillId="0" borderId="0" xfId="75" applyFont="1" applyFill="1" applyBorder="1"/>
    <xf numFmtId="0" fontId="51" fillId="0" borderId="0" xfId="73" applyFont="1" applyFill="1"/>
    <xf numFmtId="0" fontId="47" fillId="0" borderId="0" xfId="73" applyFont="1" applyFill="1" applyBorder="1"/>
    <xf numFmtId="0" fontId="11" fillId="0" borderId="0" xfId="73" applyFont="1" applyFill="1"/>
    <xf numFmtId="0" fontId="11" fillId="0" borderId="0" xfId="73" applyFont="1"/>
    <xf numFmtId="0" fontId="44" fillId="0" borderId="0" xfId="73" applyFont="1" applyFill="1" applyBorder="1"/>
    <xf numFmtId="0" fontId="52" fillId="0" borderId="0" xfId="73" applyFont="1" applyFill="1" applyBorder="1"/>
    <xf numFmtId="167" fontId="44" fillId="0" borderId="0" xfId="75" applyNumberFormat="1" applyFont="1" applyFill="1" applyBorder="1"/>
    <xf numFmtId="43" fontId="40" fillId="0" borderId="0" xfId="75" applyFont="1" applyFill="1" applyBorder="1"/>
    <xf numFmtId="0" fontId="37" fillId="0" borderId="0" xfId="73" applyFont="1" applyBorder="1"/>
    <xf numFmtId="0" fontId="47" fillId="0" borderId="0" xfId="73" applyFont="1"/>
    <xf numFmtId="0" fontId="39" fillId="0" borderId="0" xfId="73" applyFont="1" applyFill="1" applyBorder="1" applyAlignment="1">
      <alignment vertical="center"/>
    </xf>
    <xf numFmtId="0" fontId="35" fillId="0" borderId="0" xfId="0" applyFont="1" applyAlignment="1">
      <alignment horizontal="left" vertical="center" wrapText="1"/>
    </xf>
    <xf numFmtId="0" fontId="41" fillId="0" borderId="0" xfId="73" applyFont="1" applyFill="1" applyBorder="1" applyAlignment="1">
      <alignment vertical="center"/>
    </xf>
    <xf numFmtId="0" fontId="42" fillId="0" borderId="0" xfId="73" applyFont="1" applyFill="1" applyBorder="1" applyAlignment="1">
      <alignment horizontal="center"/>
    </xf>
    <xf numFmtId="0" fontId="41" fillId="0" borderId="0" xfId="73" applyFont="1" applyFill="1" applyBorder="1" applyAlignment="1">
      <alignment horizontal="center"/>
    </xf>
    <xf numFmtId="0" fontId="40" fillId="0" borderId="0" xfId="73" applyFont="1" applyBorder="1"/>
    <xf numFmtId="0" fontId="39" fillId="0" borderId="0" xfId="73" applyNumberFormat="1" applyFont="1" applyFill="1" applyBorder="1" applyAlignment="1">
      <alignment horizontal="center"/>
    </xf>
    <xf numFmtId="0" fontId="40" fillId="0" borderId="0" xfId="73" applyNumberFormat="1" applyFont="1" applyFill="1" applyBorder="1"/>
    <xf numFmtId="0" fontId="45" fillId="0" borderId="0" xfId="73" applyFont="1" applyFill="1" applyBorder="1" applyAlignment="1">
      <alignment horizontal="center"/>
    </xf>
    <xf numFmtId="165" fontId="46" fillId="0" borderId="0" xfId="75" applyNumberFormat="1" applyFont="1" applyFill="1" applyBorder="1" applyAlignment="1"/>
    <xf numFmtId="0" fontId="35" fillId="0" borderId="0" xfId="0" applyFont="1"/>
    <xf numFmtId="0" fontId="48" fillId="0" borderId="0" xfId="76" applyFill="1" applyBorder="1" applyAlignment="1" applyProtection="1"/>
    <xf numFmtId="1" fontId="39" fillId="0" borderId="0" xfId="73" applyNumberFormat="1" applyFont="1" applyFill="1" applyBorder="1" applyAlignment="1">
      <alignment horizontal="center"/>
    </xf>
    <xf numFmtId="181" fontId="40" fillId="0" borderId="0" xfId="75" applyNumberFormat="1" applyFont="1" applyFill="1" applyBorder="1"/>
    <xf numFmtId="0" fontId="6" fillId="0" borderId="0" xfId="0" applyFont="1" applyAlignment="1">
      <alignment horizontal="left" vertical="center" wrapText="1"/>
    </xf>
    <xf numFmtId="0" fontId="35" fillId="0" borderId="0" xfId="0" applyFont="1" applyAlignment="1">
      <alignment vertical="center"/>
    </xf>
    <xf numFmtId="0" fontId="48" fillId="0" borderId="0" xfId="76" applyFill="1" applyBorder="1" applyAlignment="1" applyProtection="1">
      <alignment horizontal="left" vertical="center" wrapText="1"/>
    </xf>
    <xf numFmtId="0" fontId="6" fillId="0" borderId="0" xfId="73" applyFont="1"/>
    <xf numFmtId="0" fontId="6" fillId="0" borderId="0" xfId="73" applyFont="1" applyFill="1" applyBorder="1"/>
    <xf numFmtId="165" fontId="6" fillId="0" borderId="0" xfId="75" applyNumberFormat="1" applyFont="1" applyFill="1" applyBorder="1"/>
    <xf numFmtId="0" fontId="6" fillId="0" borderId="0" xfId="73" applyFont="1" applyFill="1" applyBorder="1" applyAlignment="1">
      <alignment horizontal="center"/>
    </xf>
    <xf numFmtId="0" fontId="55" fillId="0" borderId="0" xfId="73" applyFont="1" applyFill="1" applyBorder="1" applyAlignment="1">
      <alignment horizontal="center"/>
    </xf>
    <xf numFmtId="165" fontId="7" fillId="0" borderId="0" xfId="75" applyNumberFormat="1" applyFont="1" applyFill="1" applyBorder="1" applyAlignment="1"/>
    <xf numFmtId="0" fontId="7" fillId="0" borderId="0" xfId="73" applyFont="1" applyFill="1" applyBorder="1"/>
    <xf numFmtId="0" fontId="7" fillId="0" borderId="0" xfId="73" applyFont="1" applyFill="1" applyBorder="1" applyAlignment="1">
      <alignment horizontal="center"/>
    </xf>
    <xf numFmtId="43" fontId="6" fillId="0" borderId="0" xfId="75" applyNumberFormat="1" applyFont="1" applyFill="1" applyBorder="1"/>
    <xf numFmtId="43" fontId="55" fillId="11" borderId="1" xfId="73" applyNumberFormat="1" applyFont="1" applyFill="1" applyBorder="1"/>
    <xf numFmtId="43" fontId="6" fillId="0" borderId="0" xfId="75" applyFont="1" applyFill="1" applyBorder="1" applyAlignment="1">
      <alignment horizontal="center"/>
    </xf>
    <xf numFmtId="0" fontId="32" fillId="0" borderId="0" xfId="73" applyFont="1" applyFill="1" applyBorder="1" applyAlignment="1">
      <alignment horizontal="center"/>
    </xf>
    <xf numFmtId="43" fontId="55" fillId="11" borderId="13" xfId="73" applyNumberFormat="1" applyFont="1" applyFill="1" applyBorder="1"/>
    <xf numFmtId="0" fontId="6" fillId="0" borderId="0" xfId="73" applyFont="1" applyFill="1"/>
    <xf numFmtId="43" fontId="55" fillId="0" borderId="0" xfId="75" applyFont="1" applyFill="1" applyBorder="1"/>
    <xf numFmtId="43" fontId="6" fillId="0" borderId="0" xfId="75" applyFont="1" applyFill="1" applyBorder="1" applyAlignment="1"/>
    <xf numFmtId="43" fontId="55" fillId="0" borderId="0" xfId="73" applyNumberFormat="1" applyFont="1" applyFill="1" applyBorder="1"/>
    <xf numFmtId="0" fontId="56" fillId="0" borderId="3" xfId="73" applyFont="1" applyFill="1" applyBorder="1" applyAlignment="1">
      <alignment horizontal="center"/>
    </xf>
    <xf numFmtId="0" fontId="56" fillId="0" borderId="4" xfId="73" applyFont="1" applyFill="1" applyBorder="1" applyAlignment="1">
      <alignment horizontal="center"/>
    </xf>
    <xf numFmtId="0" fontId="7" fillId="0" borderId="27" xfId="73" applyFont="1" applyFill="1" applyBorder="1" applyAlignment="1">
      <alignment horizontal="center"/>
    </xf>
    <xf numFmtId="0" fontId="7" fillId="0" borderId="28" xfId="73" applyFont="1" applyFill="1" applyBorder="1"/>
    <xf numFmtId="0" fontId="6" fillId="0" borderId="29" xfId="73" applyFont="1" applyFill="1" applyBorder="1"/>
    <xf numFmtId="43" fontId="6" fillId="0" borderId="27" xfId="75" applyNumberFormat="1" applyFont="1" applyFill="1" applyBorder="1"/>
    <xf numFmtId="0" fontId="6" fillId="0" borderId="27" xfId="73" applyFont="1" applyFill="1" applyBorder="1" applyAlignment="1">
      <alignment horizontal="center"/>
    </xf>
    <xf numFmtId="43" fontId="6" fillId="0" borderId="27" xfId="75" applyFont="1" applyFill="1" applyBorder="1" applyAlignment="1"/>
    <xf numFmtId="0" fontId="32" fillId="0" borderId="27" xfId="73" applyFont="1" applyFill="1" applyBorder="1" applyAlignment="1">
      <alignment horizontal="center"/>
    </xf>
    <xf numFmtId="0" fontId="6" fillId="0" borderId="19" xfId="73" applyFont="1" applyFill="1" applyBorder="1"/>
    <xf numFmtId="0" fontId="6" fillId="0" borderId="20" xfId="73" applyFont="1" applyFill="1" applyBorder="1"/>
    <xf numFmtId="0" fontId="6" fillId="0" borderId="21" xfId="73" applyFont="1" applyFill="1" applyBorder="1"/>
    <xf numFmtId="43" fontId="6" fillId="0" borderId="19" xfId="75" applyNumberFormat="1" applyFont="1" applyFill="1" applyBorder="1"/>
    <xf numFmtId="0" fontId="6" fillId="0" borderId="19" xfId="73" applyFont="1" applyFill="1" applyBorder="1" applyAlignment="1">
      <alignment horizontal="center"/>
    </xf>
    <xf numFmtId="43" fontId="6" fillId="0" borderId="19" xfId="75" applyFont="1" applyFill="1" applyBorder="1" applyAlignment="1"/>
    <xf numFmtId="0" fontId="32" fillId="0" borderId="19" xfId="73" applyFont="1" applyFill="1" applyBorder="1" applyAlignment="1">
      <alignment horizontal="center"/>
    </xf>
    <xf numFmtId="0" fontId="6" fillId="0" borderId="4" xfId="73" applyFont="1" applyFill="1" applyBorder="1"/>
    <xf numFmtId="0" fontId="6" fillId="0" borderId="9" xfId="73" applyFont="1" applyFill="1" applyBorder="1"/>
    <xf numFmtId="0" fontId="6" fillId="0" borderId="10" xfId="73" applyFont="1" applyFill="1" applyBorder="1"/>
    <xf numFmtId="165" fontId="6" fillId="0" borderId="4" xfId="75" applyNumberFormat="1" applyFont="1" applyFill="1" applyBorder="1"/>
    <xf numFmtId="0" fontId="6" fillId="0" borderId="4" xfId="73" applyFont="1" applyFill="1" applyBorder="1" applyAlignment="1">
      <alignment horizontal="center"/>
    </xf>
    <xf numFmtId="165" fontId="28" fillId="0" borderId="4" xfId="75" applyNumberFormat="1" applyFont="1" applyFill="1" applyBorder="1" applyAlignment="1"/>
    <xf numFmtId="0" fontId="7" fillId="0" borderId="4" xfId="73" applyFont="1" applyFill="1" applyBorder="1"/>
    <xf numFmtId="0" fontId="55" fillId="0" borderId="0" xfId="73" applyFont="1" applyFill="1"/>
    <xf numFmtId="43" fontId="6" fillId="0" borderId="19" xfId="75" applyFont="1" applyFill="1" applyBorder="1"/>
    <xf numFmtId="0" fontId="6" fillId="0" borderId="25" xfId="73" applyFont="1" applyFill="1" applyBorder="1"/>
    <xf numFmtId="0" fontId="6" fillId="0" borderId="26" xfId="73" applyFont="1" applyFill="1" applyBorder="1"/>
    <xf numFmtId="165" fontId="6" fillId="0" borderId="24" xfId="75" applyNumberFormat="1" applyFont="1" applyFill="1" applyBorder="1"/>
    <xf numFmtId="0" fontId="6" fillId="0" borderId="24" xfId="73" applyFont="1" applyFill="1" applyBorder="1" applyAlignment="1">
      <alignment horizontal="center"/>
    </xf>
    <xf numFmtId="165" fontId="28" fillId="0" borderId="24" xfId="75" applyNumberFormat="1" applyFont="1" applyFill="1" applyBorder="1" applyAlignment="1"/>
    <xf numFmtId="0" fontId="6" fillId="0" borderId="24" xfId="73" applyFont="1" applyFill="1" applyBorder="1"/>
    <xf numFmtId="181" fontId="6" fillId="0" borderId="19" xfId="75" applyNumberFormat="1" applyFont="1" applyFill="1" applyBorder="1"/>
    <xf numFmtId="0" fontId="7" fillId="0" borderId="24" xfId="73" applyFont="1" applyFill="1" applyBorder="1"/>
    <xf numFmtId="0" fontId="6" fillId="0" borderId="0" xfId="73" applyFont="1" applyAlignment="1">
      <alignment horizontal="center"/>
    </xf>
    <xf numFmtId="0" fontId="6" fillId="0" borderId="5" xfId="73" applyFont="1" applyFill="1" applyBorder="1"/>
    <xf numFmtId="43" fontId="6" fillId="0" borderId="5" xfId="75" applyNumberFormat="1" applyFont="1" applyFill="1" applyBorder="1"/>
    <xf numFmtId="0" fontId="6" fillId="0" borderId="5" xfId="73" applyFont="1" applyFill="1" applyBorder="1" applyAlignment="1">
      <alignment horizontal="center"/>
    </xf>
    <xf numFmtId="167" fontId="55" fillId="0" borderId="5" xfId="75" applyNumberFormat="1" applyFont="1" applyFill="1" applyBorder="1"/>
    <xf numFmtId="43" fontId="6" fillId="0" borderId="5" xfId="75" applyFont="1" applyFill="1" applyBorder="1" applyAlignment="1"/>
    <xf numFmtId="0" fontId="55" fillId="0" borderId="0" xfId="73" applyFont="1" applyFill="1" applyBorder="1"/>
    <xf numFmtId="0" fontId="57" fillId="0" borderId="0" xfId="73" applyFont="1" applyFill="1" applyBorder="1"/>
    <xf numFmtId="167" fontId="55" fillId="0" borderId="0" xfId="75" applyNumberFormat="1" applyFont="1" applyFill="1" applyBorder="1"/>
    <xf numFmtId="43" fontId="6" fillId="0" borderId="0" xfId="75" applyFont="1" applyFill="1" applyBorder="1"/>
    <xf numFmtId="0" fontId="6" fillId="0" borderId="0" xfId="73" applyFont="1" applyBorder="1"/>
    <xf numFmtId="0" fontId="55" fillId="0" borderId="0" xfId="73" applyFont="1"/>
    <xf numFmtId="43" fontId="6" fillId="0" borderId="27" xfId="73" applyNumberFormat="1" applyFont="1" applyFill="1" applyBorder="1"/>
    <xf numFmtId="43" fontId="6" fillId="0" borderId="19" xfId="73" applyNumberFormat="1" applyFont="1" applyFill="1" applyBorder="1"/>
    <xf numFmtId="43" fontId="6" fillId="0" borderId="16" xfId="73" applyNumberFormat="1" applyFont="1" applyFill="1" applyBorder="1"/>
    <xf numFmtId="167" fontId="6" fillId="0" borderId="19" xfId="75" applyNumberFormat="1" applyFont="1" applyFill="1" applyBorder="1"/>
    <xf numFmtId="43" fontId="6" fillId="0" borderId="16" xfId="75" applyFont="1" applyFill="1" applyBorder="1"/>
    <xf numFmtId="43" fontId="40" fillId="0" borderId="0" xfId="74" applyFont="1" applyBorder="1"/>
    <xf numFmtId="43" fontId="55" fillId="0" borderId="5" xfId="73" applyNumberFormat="1" applyFont="1" applyFill="1" applyBorder="1"/>
    <xf numFmtId="43" fontId="40" fillId="0" borderId="27" xfId="73" applyNumberFormat="1" applyFont="1" applyFill="1" applyBorder="1"/>
    <xf numFmtId="43" fontId="40" fillId="0" borderId="19" xfId="73" applyNumberFormat="1" applyFont="1" applyFill="1" applyBorder="1"/>
    <xf numFmtId="43" fontId="53" fillId="0" borderId="19" xfId="73" applyNumberFormat="1" applyFont="1" applyFill="1" applyBorder="1"/>
    <xf numFmtId="167" fontId="40" fillId="0" borderId="19" xfId="75" applyNumberFormat="1" applyFont="1" applyFill="1" applyBorder="1"/>
    <xf numFmtId="181" fontId="60" fillId="0" borderId="19" xfId="75" applyNumberFormat="1" applyFont="1" applyFill="1" applyBorder="1"/>
    <xf numFmtId="181" fontId="55" fillId="11" borderId="1" xfId="73" applyNumberFormat="1" applyFont="1" applyFill="1" applyBorder="1"/>
    <xf numFmtId="181" fontId="55" fillId="11" borderId="13" xfId="73" applyNumberFormat="1" applyFont="1" applyFill="1" applyBorder="1"/>
    <xf numFmtId="181" fontId="55" fillId="12" borderId="13" xfId="73" applyNumberFormat="1" applyFont="1" applyFill="1" applyBorder="1"/>
    <xf numFmtId="43" fontId="55" fillId="12" borderId="1" xfId="73" applyNumberFormat="1" applyFont="1" applyFill="1" applyBorder="1"/>
    <xf numFmtId="43" fontId="55" fillId="12" borderId="13" xfId="73" applyNumberFormat="1" applyFont="1" applyFill="1" applyBorder="1"/>
    <xf numFmtId="43" fontId="6" fillId="0" borderId="0" xfId="1" applyFont="1"/>
    <xf numFmtId="0" fontId="6" fillId="0" borderId="2" xfId="73" applyFont="1" applyBorder="1"/>
    <xf numFmtId="43" fontId="6" fillId="0" borderId="2" xfId="1" applyFont="1" applyBorder="1"/>
    <xf numFmtId="43" fontId="6" fillId="3" borderId="2" xfId="1" applyFont="1" applyFill="1" applyBorder="1"/>
    <xf numFmtId="43" fontId="6" fillId="0" borderId="0" xfId="1" applyFont="1" applyAlignment="1">
      <alignment horizontal="center"/>
    </xf>
    <xf numFmtId="43" fontId="6" fillId="0" borderId="2" xfId="1" applyFont="1" applyBorder="1" applyAlignment="1">
      <alignment horizontal="center"/>
    </xf>
    <xf numFmtId="43" fontId="6" fillId="0" borderId="2" xfId="1" applyFont="1" applyFill="1" applyBorder="1" applyAlignment="1">
      <alignment horizontal="center"/>
    </xf>
    <xf numFmtId="0" fontId="6" fillId="0" borderId="2" xfId="73" applyFont="1" applyFill="1" applyBorder="1"/>
    <xf numFmtId="43" fontId="6" fillId="0" borderId="2" xfId="1" applyFont="1" applyFill="1" applyBorder="1"/>
    <xf numFmtId="43" fontId="6" fillId="11" borderId="2" xfId="1" applyFont="1" applyFill="1" applyBorder="1"/>
    <xf numFmtId="165" fontId="40" fillId="0" borderId="19" xfId="75" applyNumberFormat="1" applyFont="1" applyFill="1" applyBorder="1"/>
    <xf numFmtId="165" fontId="46" fillId="0" borderId="19" xfId="75" applyNumberFormat="1" applyFont="1" applyFill="1" applyBorder="1" applyAlignment="1"/>
    <xf numFmtId="1" fontId="39" fillId="0" borderId="19" xfId="73" applyNumberFormat="1" applyFont="1" applyFill="1" applyBorder="1" applyAlignment="1">
      <alignment horizontal="center"/>
    </xf>
    <xf numFmtId="0" fontId="62" fillId="0" borderId="0" xfId="54" applyFont="1" applyAlignment="1">
      <alignment vertical="center"/>
    </xf>
    <xf numFmtId="0" fontId="6" fillId="0" borderId="0" xfId="54" applyFont="1" applyBorder="1" applyAlignment="1">
      <alignment vertical="center"/>
    </xf>
    <xf numFmtId="0" fontId="6" fillId="0" borderId="2" xfId="0" applyFont="1" applyBorder="1" applyAlignment="1">
      <alignment horizontal="center"/>
    </xf>
    <xf numFmtId="0" fontId="6" fillId="0" borderId="11" xfId="0" applyFont="1" applyBorder="1" applyAlignment="1">
      <alignment horizontal="left" vertical="center"/>
    </xf>
    <xf numFmtId="0" fontId="6" fillId="0" borderId="2" xfId="0" applyFont="1" applyBorder="1"/>
    <xf numFmtId="0" fontId="6" fillId="0" borderId="6" xfId="0" applyFont="1" applyBorder="1"/>
    <xf numFmtId="0" fontId="6" fillId="0" borderId="3" xfId="0" applyFont="1" applyBorder="1" applyAlignment="1">
      <alignment horizontal="center"/>
    </xf>
    <xf numFmtId="164" fontId="27" fillId="0" borderId="3" xfId="0" applyNumberFormat="1" applyFont="1" applyFill="1" applyBorder="1" applyAlignment="1">
      <alignment horizontal="center" vertical="center"/>
    </xf>
    <xf numFmtId="0" fontId="6" fillId="0" borderId="10" xfId="0" applyFont="1" applyBorder="1"/>
    <xf numFmtId="0" fontId="6" fillId="0" borderId="4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4" fontId="6" fillId="0" borderId="4" xfId="0" applyNumberFormat="1" applyFont="1" applyBorder="1" applyAlignment="1">
      <alignment horizontal="center"/>
    </xf>
    <xf numFmtId="164" fontId="28" fillId="0" borderId="4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165" fontId="7" fillId="0" borderId="2" xfId="1" applyNumberFormat="1" applyFont="1" applyFill="1" applyBorder="1" applyAlignment="1">
      <alignment horizontal="right" vertical="center"/>
    </xf>
    <xf numFmtId="164" fontId="7" fillId="0" borderId="2" xfId="1" applyNumberFormat="1" applyFont="1" applyFill="1" applyBorder="1" applyAlignment="1">
      <alignment vertical="center"/>
    </xf>
    <xf numFmtId="164" fontId="7" fillId="0" borderId="2" xfId="0" applyNumberFormat="1" applyFont="1" applyFill="1" applyBorder="1" applyAlignment="1">
      <alignment vertical="center"/>
    </xf>
    <xf numFmtId="164" fontId="7" fillId="0" borderId="4" xfId="0" applyNumberFormat="1" applyFont="1" applyFill="1" applyBorder="1" applyAlignment="1">
      <alignment vertical="center"/>
    </xf>
    <xf numFmtId="164" fontId="7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65" fontId="6" fillId="0" borderId="3" xfId="1" applyNumberFormat="1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5" fontId="6" fillId="0" borderId="14" xfId="1" applyNumberFormat="1" applyFont="1" applyFill="1" applyBorder="1" applyAlignment="1">
      <alignment horizontal="right" vertical="center"/>
    </xf>
    <xf numFmtId="164" fontId="6" fillId="0" borderId="14" xfId="0" applyNumberFormat="1" applyFont="1" applyFill="1" applyBorder="1" applyAlignment="1">
      <alignment vertical="center"/>
    </xf>
    <xf numFmtId="0" fontId="7" fillId="0" borderId="1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164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165" fontId="28" fillId="0" borderId="2" xfId="1" applyNumberFormat="1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center" vertical="center"/>
    </xf>
    <xf numFmtId="43" fontId="31" fillId="0" borderId="2" xfId="1" applyFont="1" applyFill="1" applyBorder="1" applyAlignment="1">
      <alignment horizontal="center" vertical="center"/>
    </xf>
    <xf numFmtId="43" fontId="28" fillId="0" borderId="4" xfId="1" applyFont="1" applyFill="1" applyBorder="1" applyAlignment="1">
      <alignment horizontal="center" vertical="center"/>
    </xf>
    <xf numFmtId="165" fontId="6" fillId="0" borderId="3" xfId="31" applyNumberFormat="1" applyFont="1" applyFill="1" applyBorder="1" applyAlignment="1">
      <alignment horizontal="right" vertical="center"/>
    </xf>
    <xf numFmtId="164" fontId="6" fillId="0" borderId="3" xfId="0" applyNumberFormat="1" applyFont="1" applyBorder="1" applyAlignment="1">
      <alignment vertical="center"/>
    </xf>
    <xf numFmtId="165" fontId="6" fillId="0" borderId="2" xfId="31" applyNumberFormat="1" applyFont="1" applyFill="1" applyBorder="1" applyAlignment="1">
      <alignment horizontal="right" vertical="center"/>
    </xf>
    <xf numFmtId="164" fontId="6" fillId="0" borderId="2" xfId="0" applyNumberFormat="1" applyFont="1" applyBorder="1" applyAlignment="1">
      <alignment vertical="center"/>
    </xf>
    <xf numFmtId="0" fontId="7" fillId="3" borderId="2" xfId="54" applyFont="1" applyFill="1" applyBorder="1" applyAlignment="1">
      <alignment horizontal="center"/>
    </xf>
    <xf numFmtId="0" fontId="3" fillId="3" borderId="2" xfId="54" applyFont="1" applyFill="1" applyBorder="1" applyAlignment="1">
      <alignment horizontal="center"/>
    </xf>
    <xf numFmtId="0" fontId="36" fillId="0" borderId="0" xfId="54" applyFont="1" applyAlignment="1">
      <alignment horizontal="left"/>
    </xf>
    <xf numFmtId="0" fontId="7" fillId="9" borderId="2" xfId="5" applyFont="1" applyFill="1" applyBorder="1" applyAlignment="1">
      <alignment horizontal="center" vertical="center"/>
    </xf>
    <xf numFmtId="0" fontId="6" fillId="9" borderId="2" xfId="5" applyFont="1" applyFill="1" applyBorder="1" applyAlignment="1">
      <alignment horizontal="center" vertical="center"/>
    </xf>
    <xf numFmtId="43" fontId="7" fillId="9" borderId="2" xfId="3" applyNumberFormat="1" applyFont="1" applyFill="1" applyBorder="1" applyAlignment="1">
      <alignment horizontal="center" vertical="center"/>
    </xf>
    <xf numFmtId="43" fontId="7" fillId="9" borderId="2" xfId="3" applyNumberFormat="1" applyFont="1" applyFill="1" applyBorder="1" applyAlignment="1">
      <alignment vertical="center"/>
    </xf>
    <xf numFmtId="0" fontId="7" fillId="9" borderId="2" xfId="0" applyFont="1" applyFill="1" applyBorder="1" applyAlignment="1">
      <alignment horizontal="center" vertical="center"/>
    </xf>
    <xf numFmtId="165" fontId="7" fillId="9" borderId="2" xfId="1" applyNumberFormat="1" applyFont="1" applyFill="1" applyBorder="1" applyAlignment="1">
      <alignment horizontal="right" vertical="center"/>
    </xf>
    <xf numFmtId="0" fontId="7" fillId="0" borderId="3" xfId="5" applyFont="1" applyFill="1" applyBorder="1" applyAlignment="1">
      <alignment horizontal="center" vertical="center"/>
    </xf>
    <xf numFmtId="0" fontId="9" fillId="0" borderId="3" xfId="5" applyFont="1" applyFill="1" applyBorder="1" applyAlignment="1">
      <alignment horizontal="left" vertical="center"/>
    </xf>
    <xf numFmtId="165" fontId="9" fillId="0" borderId="3" xfId="1" applyNumberFormat="1" applyFont="1" applyFill="1" applyBorder="1" applyAlignment="1">
      <alignment horizontal="right" vertical="center"/>
    </xf>
    <xf numFmtId="0" fontId="9" fillId="0" borderId="3" xfId="5" applyFont="1" applyFill="1" applyBorder="1" applyAlignment="1">
      <alignment horizontal="center" vertical="center"/>
    </xf>
    <xf numFmtId="0" fontId="6" fillId="0" borderId="3" xfId="5" applyFont="1" applyFill="1" applyBorder="1" applyAlignment="1">
      <alignment horizontal="right" vertical="center"/>
    </xf>
    <xf numFmtId="0" fontId="6" fillId="0" borderId="3" xfId="5" applyFont="1" applyFill="1" applyBorder="1" applyAlignment="1">
      <alignment horizontal="center" vertical="center"/>
    </xf>
    <xf numFmtId="165" fontId="6" fillId="0" borderId="5" xfId="1" applyNumberFormat="1" applyFont="1" applyFill="1" applyBorder="1" applyAlignment="1">
      <alignment horizontal="right" vertical="center"/>
    </xf>
    <xf numFmtId="164" fontId="6" fillId="0" borderId="5" xfId="1" applyNumberFormat="1" applyFont="1" applyFill="1" applyBorder="1" applyAlignment="1">
      <alignment horizontal="center" vertical="center"/>
    </xf>
    <xf numFmtId="0" fontId="6" fillId="0" borderId="2" xfId="5" applyFont="1" applyFill="1" applyBorder="1" applyAlignment="1">
      <alignment vertical="center"/>
    </xf>
    <xf numFmtId="0" fontId="6" fillId="0" borderId="4" xfId="5" applyFont="1" applyFill="1" applyBorder="1" applyAlignment="1">
      <alignment horizontal="center" vertical="center"/>
    </xf>
    <xf numFmtId="0" fontId="6" fillId="0" borderId="2" xfId="54" applyFont="1" applyFill="1" applyBorder="1" applyAlignment="1">
      <alignment horizontal="center" vertical="center"/>
    </xf>
    <xf numFmtId="165" fontId="7" fillId="9" borderId="2" xfId="33" applyNumberFormat="1" applyFont="1" applyFill="1" applyBorder="1" applyAlignment="1">
      <alignment horizontal="right" vertical="center"/>
    </xf>
    <xf numFmtId="43" fontId="7" fillId="9" borderId="2" xfId="33" applyFont="1" applyFill="1" applyBorder="1" applyAlignment="1">
      <alignment vertical="center"/>
    </xf>
    <xf numFmtId="0" fontId="7" fillId="9" borderId="2" xfId="0" applyFont="1" applyFill="1" applyBorder="1" applyAlignment="1">
      <alignment vertical="center"/>
    </xf>
    <xf numFmtId="43" fontId="7" fillId="9" borderId="2" xfId="33" applyFont="1" applyFill="1" applyBorder="1" applyAlignment="1">
      <alignment horizontal="right" vertical="center"/>
    </xf>
    <xf numFmtId="43" fontId="7" fillId="9" borderId="2" xfId="3" applyNumberFormat="1" applyFont="1" applyFill="1" applyBorder="1" applyAlignment="1">
      <alignment horizontal="right" vertical="center"/>
    </xf>
    <xf numFmtId="0" fontId="7" fillId="0" borderId="2" xfId="54" applyFont="1" applyFill="1" applyBorder="1" applyAlignment="1">
      <alignment horizontal="center" vertical="center"/>
    </xf>
    <xf numFmtId="0" fontId="9" fillId="0" borderId="2" xfId="54" applyFont="1" applyFill="1" applyBorder="1" applyAlignment="1">
      <alignment horizontal="left" vertical="center"/>
    </xf>
    <xf numFmtId="165" fontId="7" fillId="0" borderId="2" xfId="33" applyNumberFormat="1" applyFont="1" applyFill="1" applyBorder="1" applyAlignment="1">
      <alignment horizontal="center" vertical="center"/>
    </xf>
    <xf numFmtId="43" fontId="6" fillId="0" borderId="2" xfId="33" applyFont="1" applyFill="1" applyBorder="1" applyAlignment="1">
      <alignment vertical="center"/>
    </xf>
    <xf numFmtId="0" fontId="7" fillId="0" borderId="2" xfId="54" applyFont="1" applyFill="1" applyBorder="1" applyAlignment="1">
      <alignment vertical="center"/>
    </xf>
    <xf numFmtId="43" fontId="7" fillId="0" borderId="2" xfId="33" applyFont="1" applyFill="1" applyBorder="1" applyAlignment="1">
      <alignment vertical="center"/>
    </xf>
    <xf numFmtId="0" fontId="6" fillId="0" borderId="2" xfId="54" applyFont="1" applyFill="1" applyBorder="1" applyAlignment="1"/>
    <xf numFmtId="0" fontId="6" fillId="0" borderId="2" xfId="54" applyFont="1" applyFill="1" applyBorder="1" applyAlignment="1">
      <alignment horizontal="center"/>
    </xf>
    <xf numFmtId="0" fontId="6" fillId="0" borderId="2" xfId="54" applyFont="1" applyFill="1" applyBorder="1" applyAlignment="1">
      <alignment vertical="center"/>
    </xf>
    <xf numFmtId="0" fontId="6" fillId="0" borderId="3" xfId="54" applyFont="1" applyFill="1" applyBorder="1" applyAlignment="1">
      <alignment horizontal="center" vertical="center"/>
    </xf>
    <xf numFmtId="2" fontId="6" fillId="0" borderId="6" xfId="54" applyNumberFormat="1" applyFont="1" applyFill="1" applyBorder="1" applyAlignment="1"/>
    <xf numFmtId="2" fontId="6" fillId="0" borderId="3" xfId="54" applyNumberFormat="1" applyFont="1" applyFill="1" applyBorder="1" applyAlignment="1">
      <alignment horizontal="center"/>
    </xf>
    <xf numFmtId="0" fontId="6" fillId="0" borderId="3" xfId="54" applyFont="1" applyFill="1" applyBorder="1" applyAlignment="1">
      <alignment vertical="center"/>
    </xf>
    <xf numFmtId="0" fontId="6" fillId="0" borderId="4" xfId="54" applyFont="1" applyFill="1" applyBorder="1" applyAlignment="1">
      <alignment horizontal="center" vertical="center"/>
    </xf>
    <xf numFmtId="2" fontId="6" fillId="0" borderId="10" xfId="54" applyNumberFormat="1" applyFont="1" applyFill="1" applyBorder="1" applyAlignment="1"/>
    <xf numFmtId="2" fontId="6" fillId="0" borderId="4" xfId="54" applyNumberFormat="1" applyFont="1" applyFill="1" applyBorder="1" applyAlignment="1">
      <alignment horizontal="center"/>
    </xf>
    <xf numFmtId="0" fontId="6" fillId="0" borderId="4" xfId="54" applyFont="1" applyFill="1" applyBorder="1" applyAlignment="1">
      <alignment vertical="center"/>
    </xf>
    <xf numFmtId="2" fontId="6" fillId="0" borderId="15" xfId="54" applyNumberFormat="1" applyFont="1" applyFill="1" applyBorder="1" applyAlignment="1"/>
    <xf numFmtId="2" fontId="6" fillId="0" borderId="2" xfId="54" applyNumberFormat="1" applyFont="1" applyFill="1" applyBorder="1" applyAlignment="1">
      <alignment horizontal="center"/>
    </xf>
    <xf numFmtId="164" fontId="6" fillId="0" borderId="2" xfId="54" applyNumberFormat="1" applyFont="1" applyFill="1" applyBorder="1" applyAlignment="1">
      <alignment vertical="center"/>
    </xf>
    <xf numFmtId="2" fontId="6" fillId="0" borderId="2" xfId="54" applyNumberFormat="1" applyFont="1" applyFill="1" applyBorder="1" applyAlignment="1"/>
    <xf numFmtId="2" fontId="6" fillId="0" borderId="10" xfId="54" applyNumberFormat="1" applyFont="1" applyFill="1" applyBorder="1" applyAlignment="1">
      <alignment horizontal="left"/>
    </xf>
    <xf numFmtId="0" fontId="6" fillId="0" borderId="4" xfId="0" applyFont="1" applyBorder="1"/>
    <xf numFmtId="164" fontId="7" fillId="0" borderId="0" xfId="0" applyNumberFormat="1" applyFont="1" applyAlignment="1">
      <alignment horizontal="center" vertical="center"/>
    </xf>
    <xf numFmtId="43" fontId="7" fillId="0" borderId="0" xfId="1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3" fillId="3" borderId="2" xfId="54" applyFont="1" applyFill="1" applyBorder="1" applyAlignment="1">
      <alignment horizontal="center"/>
    </xf>
    <xf numFmtId="2" fontId="6" fillId="0" borderId="2" xfId="54" applyNumberFormat="1" applyFont="1" applyFill="1" applyBorder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0" fontId="3" fillId="3" borderId="2" xfId="54" applyFont="1" applyFill="1" applyBorder="1" applyAlignment="1">
      <alignment horizontal="center"/>
    </xf>
    <xf numFmtId="0" fontId="6" fillId="0" borderId="0" xfId="54" applyFont="1"/>
    <xf numFmtId="43" fontId="7" fillId="0" borderId="0" xfId="31" applyFont="1" applyAlignment="1">
      <alignment horizontal="center"/>
    </xf>
    <xf numFmtId="0" fontId="7" fillId="13" borderId="0" xfId="54" applyFont="1" applyFill="1" applyAlignment="1">
      <alignment horizontal="center"/>
    </xf>
    <xf numFmtId="181" fontId="6" fillId="0" borderId="0" xfId="31" applyNumberFormat="1" applyFont="1"/>
    <xf numFmtId="43" fontId="6" fillId="0" borderId="0" xfId="31" applyFont="1"/>
    <xf numFmtId="43" fontId="6" fillId="0" borderId="0" xfId="54" applyNumberFormat="1" applyFont="1"/>
    <xf numFmtId="43" fontId="7" fillId="13" borderId="0" xfId="31" applyFont="1" applyFill="1"/>
    <xf numFmtId="43" fontId="7" fillId="13" borderId="0" xfId="54" applyNumberFormat="1" applyFont="1" applyFill="1"/>
    <xf numFmtId="43" fontId="28" fillId="13" borderId="0" xfId="54" applyNumberFormat="1" applyFont="1" applyFill="1"/>
    <xf numFmtId="182" fontId="6" fillId="0" borderId="0" xfId="31" applyNumberFormat="1" applyFont="1"/>
    <xf numFmtId="43" fontId="6" fillId="0" borderId="0" xfId="31" applyNumberFormat="1" applyFont="1"/>
    <xf numFmtId="0" fontId="7" fillId="3" borderId="2" xfId="5" applyFont="1" applyFill="1" applyBorder="1" applyAlignment="1">
      <alignment vertical="center"/>
    </xf>
    <xf numFmtId="164" fontId="7" fillId="3" borderId="2" xfId="1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horizontal="center" vertical="center"/>
    </xf>
    <xf numFmtId="43" fontId="7" fillId="0" borderId="3" xfId="31" applyFont="1" applyBorder="1" applyAlignment="1">
      <alignment horizontal="center" vertical="center"/>
    </xf>
    <xf numFmtId="43" fontId="26" fillId="0" borderId="2" xfId="31" applyFont="1" applyBorder="1" applyAlignment="1">
      <alignment horizontal="center" vertical="center"/>
    </xf>
    <xf numFmtId="43" fontId="7" fillId="0" borderId="4" xfId="31" applyFont="1" applyBorder="1" applyAlignment="1">
      <alignment horizontal="center" vertical="center"/>
    </xf>
    <xf numFmtId="43" fontId="6" fillId="0" borderId="2" xfId="31" applyFont="1" applyFill="1" applyBorder="1" applyAlignment="1">
      <alignment horizontal="center" vertical="center"/>
    </xf>
    <xf numFmtId="43" fontId="7" fillId="0" borderId="4" xfId="3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6" fillId="9" borderId="2" xfId="0" applyFont="1" applyFill="1" applyBorder="1" applyAlignment="1">
      <alignment horizontal="center" vertical="center"/>
    </xf>
    <xf numFmtId="43" fontId="6" fillId="9" borderId="2" xfId="0" applyNumberFormat="1" applyFont="1" applyFill="1" applyBorder="1" applyAlignment="1">
      <alignment horizontal="center" vertical="center"/>
    </xf>
    <xf numFmtId="164" fontId="7" fillId="9" borderId="2" xfId="31" applyNumberFormat="1" applyFont="1" applyFill="1" applyBorder="1" applyAlignment="1">
      <alignment vertical="center"/>
    </xf>
    <xf numFmtId="164" fontId="7" fillId="9" borderId="2" xfId="0" applyNumberFormat="1" applyFont="1" applyFill="1" applyBorder="1" applyAlignment="1">
      <alignment vertical="center"/>
    </xf>
    <xf numFmtId="164" fontId="7" fillId="9" borderId="2" xfId="0" applyNumberFormat="1" applyFont="1" applyFill="1" applyBorder="1" applyAlignment="1">
      <alignment horizontal="center" vertical="center"/>
    </xf>
    <xf numFmtId="164" fontId="7" fillId="0" borderId="2" xfId="31" applyNumberFormat="1" applyFont="1" applyFill="1" applyBorder="1" applyAlignment="1">
      <alignment vertical="center"/>
    </xf>
    <xf numFmtId="0" fontId="7" fillId="9" borderId="2" xfId="5" applyFont="1" applyFill="1" applyBorder="1" applyAlignment="1">
      <alignment vertical="center"/>
    </xf>
    <xf numFmtId="43" fontId="31" fillId="0" borderId="2" xfId="31" applyFont="1" applyFill="1" applyBorder="1" applyAlignment="1">
      <alignment horizontal="center" vertical="center"/>
    </xf>
    <xf numFmtId="43" fontId="28" fillId="0" borderId="4" xfId="31" applyFont="1" applyFill="1" applyBorder="1" applyAlignment="1">
      <alignment horizontal="center" vertical="center"/>
    </xf>
    <xf numFmtId="164" fontId="7" fillId="3" borderId="2" xfId="31" applyNumberFormat="1" applyFont="1" applyFill="1" applyBorder="1" applyAlignment="1">
      <alignment vertical="center"/>
    </xf>
    <xf numFmtId="164" fontId="29" fillId="0" borderId="2" xfId="31" applyNumberFormat="1" applyFont="1" applyFill="1" applyBorder="1" applyAlignment="1">
      <alignment vertical="center"/>
    </xf>
    <xf numFmtId="164" fontId="27" fillId="0" borderId="2" xfId="31" applyNumberFormat="1" applyFont="1" applyFill="1" applyBorder="1" applyAlignment="1">
      <alignment vertical="center"/>
    </xf>
    <xf numFmtId="165" fontId="6" fillId="0" borderId="2" xfId="31" applyNumberFormat="1" applyFont="1" applyFill="1" applyBorder="1" applyAlignment="1">
      <alignment vertical="center"/>
    </xf>
    <xf numFmtId="164" fontId="6" fillId="0" borderId="2" xfId="31" applyNumberFormat="1" applyFont="1" applyFill="1" applyBorder="1" applyAlignment="1">
      <alignment vertical="center"/>
    </xf>
    <xf numFmtId="165" fontId="6" fillId="0" borderId="4" xfId="31" applyNumberFormat="1" applyFont="1" applyFill="1" applyBorder="1" applyAlignment="1">
      <alignment vertical="center"/>
    </xf>
    <xf numFmtId="164" fontId="6" fillId="0" borderId="4" xfId="31" applyNumberFormat="1" applyFont="1" applyFill="1" applyBorder="1" applyAlignment="1">
      <alignment vertical="center"/>
    </xf>
    <xf numFmtId="164" fontId="6" fillId="0" borderId="3" xfId="31" applyNumberFormat="1" applyFont="1" applyFill="1" applyBorder="1" applyAlignment="1">
      <alignment horizontal="right" vertical="center"/>
    </xf>
    <xf numFmtId="164" fontId="6" fillId="0" borderId="3" xfId="31" applyNumberFormat="1" applyFont="1" applyFill="1" applyBorder="1" applyAlignment="1">
      <alignment horizontal="center" vertical="center"/>
    </xf>
    <xf numFmtId="164" fontId="6" fillId="0" borderId="2" xfId="31" applyNumberFormat="1" applyFont="1" applyFill="1" applyBorder="1" applyAlignment="1">
      <alignment horizontal="right" vertical="center"/>
    </xf>
    <xf numFmtId="164" fontId="6" fillId="0" borderId="2" xfId="31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/>
    </xf>
    <xf numFmtId="165" fontId="6" fillId="0" borderId="3" xfId="31" applyNumberFormat="1" applyFont="1" applyFill="1" applyBorder="1" applyAlignment="1">
      <alignment vertical="center"/>
    </xf>
    <xf numFmtId="43" fontId="6" fillId="0" borderId="3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164" fontId="6" fillId="0" borderId="4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6" fillId="0" borderId="4" xfId="0" applyFont="1" applyFill="1" applyBorder="1" applyAlignment="1">
      <alignment horizontal="left"/>
    </xf>
    <xf numFmtId="43" fontId="6" fillId="0" borderId="14" xfId="0" applyNumberFormat="1" applyFont="1" applyFill="1" applyBorder="1" applyAlignment="1">
      <alignment horizontal="center" vertical="center"/>
    </xf>
    <xf numFmtId="164" fontId="6" fillId="0" borderId="14" xfId="31" applyNumberFormat="1" applyFont="1" applyFill="1" applyBorder="1" applyAlignment="1">
      <alignment vertical="center"/>
    </xf>
    <xf numFmtId="164" fontId="6" fillId="0" borderId="14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/>
    </xf>
    <xf numFmtId="164" fontId="6" fillId="0" borderId="5" xfId="31" applyNumberFormat="1" applyFont="1" applyFill="1" applyBorder="1" applyAlignment="1">
      <alignment horizontal="center" vertical="center"/>
    </xf>
    <xf numFmtId="164" fontId="6" fillId="0" borderId="2" xfId="34" applyNumberFormat="1" applyFont="1" applyFill="1" applyBorder="1" applyAlignment="1">
      <alignment horizontal="center" vertical="center"/>
    </xf>
    <xf numFmtId="164" fontId="6" fillId="0" borderId="4" xfId="34" applyNumberFormat="1" applyFont="1" applyFill="1" applyBorder="1" applyAlignment="1">
      <alignment horizontal="center" vertical="center"/>
    </xf>
    <xf numFmtId="164" fontId="7" fillId="9" borderId="2" xfId="31" applyNumberFormat="1" applyFont="1" applyFill="1" applyBorder="1" applyAlignment="1">
      <alignment horizontal="right" vertical="center"/>
    </xf>
    <xf numFmtId="165" fontId="6" fillId="0" borderId="0" xfId="31" applyNumberFormat="1" applyFont="1" applyFill="1" applyBorder="1" applyAlignment="1">
      <alignment horizontal="right" vertical="center"/>
    </xf>
    <xf numFmtId="165" fontId="6" fillId="0" borderId="0" xfId="31" applyNumberFormat="1" applyFont="1" applyAlignment="1">
      <alignment vertical="center"/>
    </xf>
    <xf numFmtId="165" fontId="6" fillId="0" borderId="0" xfId="31" applyNumberFormat="1" applyFont="1" applyFill="1" applyAlignment="1">
      <alignment horizontal="right" vertical="center"/>
    </xf>
    <xf numFmtId="165" fontId="6" fillId="0" borderId="0" xfId="31" applyNumberFormat="1" applyFont="1" applyAlignment="1">
      <alignment horizontal="right" vertical="center"/>
    </xf>
    <xf numFmtId="43" fontId="6" fillId="0" borderId="0" xfId="31" applyFont="1" applyAlignment="1">
      <alignment vertical="center"/>
    </xf>
    <xf numFmtId="0" fontId="6" fillId="0" borderId="2" xfId="54" applyFont="1" applyFill="1" applyBorder="1" applyAlignment="1">
      <alignment horizontal="left" vertical="center"/>
    </xf>
    <xf numFmtId="43" fontId="6" fillId="0" borderId="2" xfId="31" applyFont="1" applyBorder="1" applyAlignment="1">
      <alignment horizontal="center" vertical="center"/>
    </xf>
    <xf numFmtId="164" fontId="6" fillId="0" borderId="2" xfId="31" applyNumberFormat="1" applyFont="1" applyBorder="1" applyAlignment="1">
      <alignment horizontal="center" vertical="center"/>
    </xf>
    <xf numFmtId="164" fontId="6" fillId="0" borderId="4" xfId="31" applyNumberFormat="1" applyFont="1" applyBorder="1" applyAlignment="1">
      <alignment horizontal="center" vertical="center"/>
    </xf>
    <xf numFmtId="0" fontId="6" fillId="0" borderId="2" xfId="54" applyFont="1" applyBorder="1" applyAlignment="1">
      <alignment horizontal="center" vertical="center"/>
    </xf>
    <xf numFmtId="1" fontId="7" fillId="0" borderId="2" xfId="5" applyNumberFormat="1" applyFont="1" applyFill="1" applyBorder="1" applyAlignment="1">
      <alignment horizontal="center" vertical="center"/>
    </xf>
    <xf numFmtId="165" fontId="9" fillId="0" borderId="2" xfId="31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horizontal="right" vertical="center"/>
    </xf>
    <xf numFmtId="0" fontId="6" fillId="0" borderId="2" xfId="5" applyFont="1" applyFill="1" applyBorder="1" applyAlignment="1">
      <alignment horizontal="left" vertical="center"/>
    </xf>
    <xf numFmtId="0" fontId="32" fillId="0" borderId="2" xfId="5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4" xfId="5" applyFont="1" applyFill="1" applyBorder="1" applyAlignment="1">
      <alignment horizontal="left" vertical="center"/>
    </xf>
    <xf numFmtId="0" fontId="6" fillId="3" borderId="4" xfId="2" applyFont="1" applyFill="1" applyBorder="1" applyAlignment="1">
      <alignment horizontal="center" vertical="center"/>
    </xf>
    <xf numFmtId="165" fontId="7" fillId="3" borderId="4" xfId="31" applyNumberFormat="1" applyFont="1" applyFill="1" applyBorder="1" applyAlignment="1">
      <alignment horizontal="right" vertical="center"/>
    </xf>
    <xf numFmtId="0" fontId="7" fillId="3" borderId="4" xfId="2" applyFont="1" applyFill="1" applyBorder="1" applyAlignment="1">
      <alignment horizontal="center" vertical="center"/>
    </xf>
    <xf numFmtId="43" fontId="7" fillId="3" borderId="4" xfId="3" applyNumberFormat="1" applyFont="1" applyFill="1" applyBorder="1" applyAlignment="1">
      <alignment horizontal="right" vertical="center"/>
    </xf>
    <xf numFmtId="43" fontId="7" fillId="3" borderId="4" xfId="3" applyNumberFormat="1" applyFont="1" applyFill="1" applyBorder="1" applyAlignment="1">
      <alignment vertical="center"/>
    </xf>
    <xf numFmtId="43" fontId="7" fillId="3" borderId="4" xfId="3" applyNumberFormat="1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0" fontId="6" fillId="0" borderId="2" xfId="0" applyFont="1" applyFill="1" applyBorder="1"/>
    <xf numFmtId="0" fontId="6" fillId="0" borderId="4" xfId="0" applyFont="1" applyFill="1" applyBorder="1"/>
    <xf numFmtId="0" fontId="7" fillId="0" borderId="2" xfId="0" applyFont="1" applyBorder="1" applyAlignment="1">
      <alignment horizontal="center" vertical="center"/>
    </xf>
    <xf numFmtId="43" fontId="35" fillId="14" borderId="0" xfId="54" applyNumberFormat="1" applyFont="1" applyFill="1" applyAlignment="1">
      <alignment horizontal="center"/>
    </xf>
    <xf numFmtId="0" fontId="6" fillId="14" borderId="0" xfId="54" applyFont="1" applyFill="1" applyAlignment="1">
      <alignment horizontal="center"/>
    </xf>
    <xf numFmtId="0" fontId="66" fillId="0" borderId="0" xfId="80" applyFont="1"/>
    <xf numFmtId="0" fontId="66" fillId="0" borderId="0" xfId="80" applyFont="1" applyAlignment="1">
      <alignment horizontal="right"/>
    </xf>
    <xf numFmtId="0" fontId="7" fillId="0" borderId="31" xfId="82" applyFont="1" applyFill="1" applyBorder="1" applyAlignment="1">
      <alignment horizontal="left" vertical="center"/>
    </xf>
    <xf numFmtId="0" fontId="66" fillId="0" borderId="32" xfId="80" applyFont="1" applyBorder="1"/>
    <xf numFmtId="0" fontId="67" fillId="0" borderId="13" xfId="80" applyFont="1" applyBorder="1"/>
    <xf numFmtId="0" fontId="66" fillId="0" borderId="13" xfId="80" applyFont="1" applyBorder="1"/>
    <xf numFmtId="0" fontId="67" fillId="0" borderId="5" xfId="80" applyFont="1" applyBorder="1"/>
    <xf numFmtId="0" fontId="66" fillId="0" borderId="5" xfId="80" applyFont="1" applyBorder="1"/>
    <xf numFmtId="0" fontId="66" fillId="0" borderId="33" xfId="80" applyFont="1" applyBorder="1" applyAlignment="1">
      <alignment horizontal="center"/>
    </xf>
    <xf numFmtId="0" fontId="67" fillId="0" borderId="14" xfId="80" applyFont="1" applyBorder="1" applyAlignment="1">
      <alignment horizontal="center"/>
    </xf>
    <xf numFmtId="0" fontId="66" fillId="0" borderId="34" xfId="80" applyFont="1" applyBorder="1" applyAlignment="1">
      <alignment horizontal="center"/>
    </xf>
    <xf numFmtId="9" fontId="66" fillId="0" borderId="34" xfId="80" applyNumberFormat="1" applyFont="1" applyBorder="1" applyAlignment="1">
      <alignment horizontal="center"/>
    </xf>
    <xf numFmtId="0" fontId="66" fillId="0" borderId="14" xfId="80" applyFont="1" applyBorder="1"/>
    <xf numFmtId="0" fontId="66" fillId="0" borderId="14" xfId="80" applyNumberFormat="1" applyFont="1" applyBorder="1"/>
    <xf numFmtId="43" fontId="66" fillId="0" borderId="14" xfId="80" applyNumberFormat="1" applyFont="1" applyBorder="1"/>
    <xf numFmtId="0" fontId="66" fillId="0" borderId="33" xfId="80" applyFont="1" applyBorder="1"/>
    <xf numFmtId="0" fontId="66" fillId="0" borderId="34" xfId="80" applyFont="1" applyBorder="1"/>
    <xf numFmtId="0" fontId="66" fillId="0" borderId="31" xfId="80" applyFont="1" applyBorder="1"/>
    <xf numFmtId="0" fontId="66" fillId="0" borderId="0" xfId="80" applyFont="1" applyBorder="1"/>
    <xf numFmtId="0" fontId="67" fillId="0" borderId="0" xfId="80" applyFont="1" applyBorder="1"/>
    <xf numFmtId="43" fontId="67" fillId="0" borderId="34" xfId="80" applyNumberFormat="1" applyFont="1" applyBorder="1"/>
    <xf numFmtId="0" fontId="66" fillId="0" borderId="35" xfId="80" applyFont="1" applyBorder="1"/>
    <xf numFmtId="0" fontId="8" fillId="0" borderId="0" xfId="79" applyFont="1" applyBorder="1" applyAlignment="1">
      <alignment vertical="center"/>
    </xf>
    <xf numFmtId="0" fontId="6" fillId="0" borderId="0" xfId="79" applyFont="1" applyBorder="1" applyAlignment="1">
      <alignment vertical="center"/>
    </xf>
    <xf numFmtId="43" fontId="66" fillId="0" borderId="0" xfId="80" applyNumberFormat="1" applyFont="1"/>
    <xf numFmtId="0" fontId="8" fillId="0" borderId="0" xfId="79" applyFont="1" applyBorder="1" applyAlignment="1">
      <alignment horizontal="right" vertical="center"/>
    </xf>
    <xf numFmtId="0" fontId="6" fillId="0" borderId="0" xfId="79" applyFont="1" applyBorder="1" applyAlignment="1">
      <alignment horizontal="right" vertical="center"/>
    </xf>
    <xf numFmtId="43" fontId="66" fillId="0" borderId="33" xfId="80" applyNumberFormat="1" applyFont="1" applyBorder="1"/>
    <xf numFmtId="180" fontId="66" fillId="0" borderId="33" xfId="80" applyNumberFormat="1" applyFont="1" applyBorder="1"/>
    <xf numFmtId="0" fontId="67" fillId="0" borderId="36" xfId="80" applyFont="1" applyBorder="1" applyAlignment="1">
      <alignment horizontal="center"/>
    </xf>
    <xf numFmtId="43" fontId="67" fillId="0" borderId="37" xfId="80" applyNumberFormat="1" applyFont="1" applyBorder="1"/>
    <xf numFmtId="0" fontId="66" fillId="0" borderId="35" xfId="80" applyFont="1" applyBorder="1" applyAlignment="1">
      <alignment horizontal="center"/>
    </xf>
    <xf numFmtId="0" fontId="66" fillId="0" borderId="31" xfId="80" applyFont="1" applyBorder="1" applyAlignment="1">
      <alignment horizontal="center"/>
    </xf>
    <xf numFmtId="0" fontId="66" fillId="0" borderId="38" xfId="80" applyFont="1" applyBorder="1" applyAlignment="1">
      <alignment horizontal="center"/>
    </xf>
    <xf numFmtId="0" fontId="66" fillId="0" borderId="39" xfId="80" applyFont="1" applyBorder="1" applyAlignment="1">
      <alignment horizontal="center"/>
    </xf>
    <xf numFmtId="0" fontId="66" fillId="0" borderId="30" xfId="80" applyFont="1" applyBorder="1" applyAlignment="1">
      <alignment horizontal="center"/>
    </xf>
    <xf numFmtId="0" fontId="66" fillId="0" borderId="40" xfId="80" applyFont="1" applyBorder="1" applyAlignment="1">
      <alignment horizontal="center"/>
    </xf>
    <xf numFmtId="43" fontId="66" fillId="0" borderId="31" xfId="80" applyNumberFormat="1" applyFont="1" applyBorder="1"/>
    <xf numFmtId="0" fontId="66" fillId="0" borderId="38" xfId="80" applyFont="1" applyBorder="1"/>
    <xf numFmtId="0" fontId="66" fillId="0" borderId="7" xfId="80" applyFont="1" applyBorder="1"/>
    <xf numFmtId="0" fontId="66" fillId="0" borderId="8" xfId="80" applyFont="1" applyBorder="1"/>
    <xf numFmtId="0" fontId="66" fillId="0" borderId="39" xfId="80" applyFont="1" applyBorder="1"/>
    <xf numFmtId="0" fontId="66" fillId="0" borderId="30" xfId="80" applyFont="1" applyBorder="1"/>
    <xf numFmtId="0" fontId="66" fillId="0" borderId="40" xfId="80" applyFont="1" applyBorder="1"/>
    <xf numFmtId="0" fontId="67" fillId="0" borderId="38" xfId="80" applyFont="1" applyBorder="1"/>
    <xf numFmtId="0" fontId="66" fillId="0" borderId="11" xfId="80" applyFont="1" applyBorder="1"/>
    <xf numFmtId="0" fontId="3" fillId="0" borderId="13" xfId="80" applyFont="1" applyBorder="1" applyAlignment="1"/>
    <xf numFmtId="0" fontId="3" fillId="0" borderId="15" xfId="80" applyFont="1" applyBorder="1" applyAlignment="1"/>
    <xf numFmtId="0" fontId="6" fillId="0" borderId="0" xfId="79" applyFont="1" applyAlignment="1">
      <alignment vertical="center"/>
    </xf>
    <xf numFmtId="0" fontId="32" fillId="0" borderId="0" xfId="79" applyFont="1" applyBorder="1" applyAlignment="1">
      <alignment vertical="center"/>
    </xf>
    <xf numFmtId="0" fontId="7" fillId="0" borderId="1" xfId="81" applyNumberFormat="1" applyFont="1" applyFill="1" applyBorder="1" applyAlignment="1"/>
    <xf numFmtId="0" fontId="70" fillId="0" borderId="0" xfId="78" applyFont="1"/>
    <xf numFmtId="0" fontId="4" fillId="0" borderId="0" xfId="85"/>
    <xf numFmtId="166" fontId="70" fillId="0" borderId="0" xfId="78" applyNumberFormat="1" applyFont="1" applyFill="1"/>
    <xf numFmtId="43" fontId="70" fillId="0" borderId="0" xfId="78" applyNumberFormat="1" applyFont="1"/>
    <xf numFmtId="0" fontId="71" fillId="0" borderId="0" xfId="78" applyFont="1"/>
    <xf numFmtId="43" fontId="0" fillId="0" borderId="0" xfId="31" applyFont="1"/>
    <xf numFmtId="0" fontId="70" fillId="0" borderId="0" xfId="78" applyFont="1" applyFill="1" applyAlignment="1"/>
    <xf numFmtId="180" fontId="70" fillId="0" borderId="0" xfId="78" applyNumberFormat="1" applyFont="1" applyFill="1" applyAlignment="1"/>
    <xf numFmtId="0" fontId="70" fillId="0" borderId="0" xfId="78" applyFont="1" applyAlignment="1">
      <alignment horizontal="center"/>
    </xf>
    <xf numFmtId="164" fontId="70" fillId="0" borderId="0" xfId="77" applyNumberFormat="1" applyFont="1" applyAlignment="1"/>
    <xf numFmtId="0" fontId="70" fillId="0" borderId="0" xfId="78" applyFont="1" applyFill="1"/>
    <xf numFmtId="166" fontId="70" fillId="0" borderId="0" xfId="78" applyNumberFormat="1" applyFont="1" applyAlignment="1"/>
    <xf numFmtId="166" fontId="70" fillId="0" borderId="0" xfId="78" applyNumberFormat="1" applyFont="1"/>
    <xf numFmtId="3" fontId="70" fillId="0" borderId="0" xfId="78" applyNumberFormat="1" applyFont="1"/>
    <xf numFmtId="0" fontId="70" fillId="0" borderId="0" xfId="78" applyFont="1" applyAlignment="1">
      <alignment horizontal="left"/>
    </xf>
    <xf numFmtId="3" fontId="70" fillId="15" borderId="0" xfId="78" applyNumberFormat="1" applyFont="1" applyFill="1"/>
    <xf numFmtId="180" fontId="70" fillId="15" borderId="0" xfId="78" applyNumberFormat="1" applyFont="1" applyFill="1"/>
    <xf numFmtId="49" fontId="70" fillId="0" borderId="0" xfId="78" applyNumberFormat="1" applyFont="1" applyFill="1" applyAlignment="1">
      <alignment horizontal="center"/>
    </xf>
    <xf numFmtId="183" fontId="70" fillId="5" borderId="0" xfId="78" applyNumberFormat="1" applyFont="1" applyFill="1"/>
    <xf numFmtId="164" fontId="71" fillId="0" borderId="0" xfId="78" applyNumberFormat="1" applyFont="1"/>
    <xf numFmtId="0" fontId="71" fillId="0" borderId="0" xfId="78" applyFont="1" applyAlignment="1">
      <alignment horizontal="center"/>
    </xf>
    <xf numFmtId="0" fontId="70" fillId="0" borderId="0" xfId="78" applyFont="1" applyFill="1" applyAlignment="1">
      <alignment horizontal="center"/>
    </xf>
    <xf numFmtId="183" fontId="71" fillId="0" borderId="0" xfId="78" applyNumberFormat="1" applyFont="1" applyFill="1" applyAlignment="1">
      <alignment horizontal="right"/>
    </xf>
    <xf numFmtId="0" fontId="73" fillId="0" borderId="0" xfId="78" applyFont="1"/>
    <xf numFmtId="0" fontId="2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14" xfId="54" applyFont="1" applyBorder="1" applyAlignment="1">
      <alignment horizontal="left"/>
    </xf>
    <xf numFmtId="4" fontId="6" fillId="0" borderId="3" xfId="1" applyNumberFormat="1" applyFont="1" applyBorder="1" applyAlignment="1">
      <alignment horizontal="right"/>
    </xf>
    <xf numFmtId="4" fontId="6" fillId="0" borderId="3" xfId="1" applyNumberFormat="1" applyFont="1" applyBorder="1" applyAlignment="1"/>
    <xf numFmtId="4" fontId="6" fillId="0" borderId="2" xfId="1" applyNumberFormat="1" applyFont="1" applyBorder="1" applyAlignment="1">
      <alignment horizontal="right"/>
    </xf>
    <xf numFmtId="4" fontId="6" fillId="0" borderId="2" xfId="1" applyNumberFormat="1" applyFont="1" applyBorder="1" applyAlignment="1"/>
    <xf numFmtId="4" fontId="6" fillId="0" borderId="3" xfId="0" applyNumberFormat="1" applyFont="1" applyBorder="1" applyAlignment="1">
      <alignment horizontal="right"/>
    </xf>
    <xf numFmtId="4" fontId="6" fillId="0" borderId="2" xfId="0" applyNumberFormat="1" applyFont="1" applyBorder="1" applyAlignment="1">
      <alignment horizontal="right"/>
    </xf>
    <xf numFmtId="0" fontId="6" fillId="0" borderId="2" xfId="5" applyFont="1" applyFill="1" applyBorder="1" applyAlignment="1">
      <alignment horizontal="center" vertical="center"/>
    </xf>
    <xf numFmtId="0" fontId="6" fillId="0" borderId="3" xfId="5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165" fontId="6" fillId="0" borderId="1" xfId="1" applyNumberFormat="1" applyFont="1" applyFill="1" applyBorder="1" applyAlignment="1">
      <alignment horizontal="right" vertical="center"/>
    </xf>
    <xf numFmtId="164" fontId="6" fillId="0" borderId="4" xfId="1" applyNumberFormat="1" applyFont="1" applyFill="1" applyBorder="1" applyAlignment="1">
      <alignment horizontal="right" vertical="center"/>
    </xf>
    <xf numFmtId="164" fontId="6" fillId="0" borderId="4" xfId="1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 vertical="center"/>
    </xf>
    <xf numFmtId="0" fontId="6" fillId="0" borderId="4" xfId="5" applyFont="1" applyFill="1" applyBorder="1" applyAlignment="1">
      <alignment vertical="center"/>
    </xf>
    <xf numFmtId="43" fontId="6" fillId="0" borderId="0" xfId="5" applyNumberFormat="1" applyFont="1" applyFill="1" applyAlignment="1">
      <alignment horizontal="center" vertical="center"/>
    </xf>
    <xf numFmtId="165" fontId="6" fillId="0" borderId="13" xfId="1" applyNumberFormat="1" applyFont="1" applyFill="1" applyBorder="1" applyAlignment="1">
      <alignment horizontal="right" vertical="center"/>
    </xf>
    <xf numFmtId="164" fontId="6" fillId="0" borderId="2" xfId="1" applyNumberFormat="1" applyFont="1" applyFill="1" applyBorder="1" applyAlignment="1">
      <alignment horizontal="center" vertical="center"/>
    </xf>
    <xf numFmtId="164" fontId="6" fillId="0" borderId="13" xfId="1" applyNumberFormat="1" applyFont="1" applyFill="1" applyBorder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165" fontId="7" fillId="3" borderId="4" xfId="1" applyNumberFormat="1" applyFont="1" applyFill="1" applyBorder="1" applyAlignment="1">
      <alignment horizontal="right" vertical="center"/>
    </xf>
    <xf numFmtId="43" fontId="6" fillId="3" borderId="4" xfId="0" applyNumberFormat="1" applyFont="1" applyFill="1" applyBorder="1" applyAlignment="1">
      <alignment horizontal="center" vertical="center"/>
    </xf>
    <xf numFmtId="164" fontId="7" fillId="3" borderId="4" xfId="1" applyNumberFormat="1" applyFont="1" applyFill="1" applyBorder="1" applyAlignment="1">
      <alignment vertical="center"/>
    </xf>
    <xf numFmtId="164" fontId="7" fillId="3" borderId="4" xfId="0" applyNumberFormat="1" applyFont="1" applyFill="1" applyBorder="1" applyAlignment="1">
      <alignment vertical="center"/>
    </xf>
    <xf numFmtId="164" fontId="7" fillId="3" borderId="4" xfId="0" applyNumberFormat="1" applyFont="1" applyFill="1" applyBorder="1" applyAlignment="1">
      <alignment horizontal="center" vertical="center"/>
    </xf>
    <xf numFmtId="164" fontId="6" fillId="0" borderId="3" xfId="1" applyNumberFormat="1" applyFont="1" applyFill="1" applyBorder="1" applyAlignment="1">
      <alignment vertical="center"/>
    </xf>
    <xf numFmtId="164" fontId="31" fillId="0" borderId="3" xfId="0" applyNumberFormat="1" applyFont="1" applyFill="1" applyBorder="1" applyAlignment="1">
      <alignment vertical="center"/>
    </xf>
    <xf numFmtId="0" fontId="2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0" fontId="7" fillId="3" borderId="2" xfId="54" applyFont="1" applyFill="1" applyBorder="1" applyAlignment="1">
      <alignment horizontal="center" vertical="center"/>
    </xf>
    <xf numFmtId="165" fontId="9" fillId="0" borderId="2" xfId="1" applyNumberFormat="1" applyFont="1" applyFill="1" applyBorder="1" applyAlignment="1">
      <alignment horizontal="right" vertical="center"/>
    </xf>
    <xf numFmtId="0" fontId="6" fillId="0" borderId="0" xfId="86" applyFont="1" applyFill="1" applyAlignment="1">
      <alignment vertical="center"/>
    </xf>
    <xf numFmtId="0" fontId="6" fillId="0" borderId="0" xfId="86" applyFont="1" applyFill="1" applyBorder="1" applyAlignment="1">
      <alignment vertical="center"/>
    </xf>
    <xf numFmtId="0" fontId="32" fillId="0" borderId="0" xfId="86" applyFont="1" applyFill="1" applyBorder="1" applyAlignment="1">
      <alignment vertical="center"/>
    </xf>
    <xf numFmtId="0" fontId="7" fillId="0" borderId="0" xfId="86" applyFont="1" applyFill="1" applyBorder="1" applyAlignment="1">
      <alignment horizontal="center" vertical="center"/>
    </xf>
    <xf numFmtId="0" fontId="6" fillId="0" borderId="0" xfId="86" applyFont="1" applyFill="1" applyBorder="1" applyAlignment="1">
      <alignment horizontal="right" vertical="center"/>
    </xf>
    <xf numFmtId="0" fontId="6" fillId="0" borderId="0" xfId="86" applyFont="1" applyFill="1" applyBorder="1" applyAlignment="1">
      <alignment horizontal="center" vertical="center"/>
    </xf>
    <xf numFmtId="0" fontId="6" fillId="0" borderId="0" xfId="86" applyFont="1" applyFill="1" applyAlignment="1">
      <alignment horizontal="center" vertical="center"/>
    </xf>
    <xf numFmtId="0" fontId="6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vertical="center"/>
    </xf>
    <xf numFmtId="165" fontId="6" fillId="0" borderId="0" xfId="1" applyNumberFormat="1" applyFont="1" applyFill="1" applyBorder="1" applyAlignment="1">
      <alignment vertical="center"/>
    </xf>
    <xf numFmtId="43" fontId="6" fillId="0" borderId="0" xfId="3" applyFont="1" applyFill="1" applyBorder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165" fontId="5" fillId="0" borderId="0" xfId="1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7" fillId="0" borderId="0" xfId="5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/>
    </xf>
    <xf numFmtId="43" fontId="6" fillId="0" borderId="0" xfId="3" applyFont="1" applyFill="1" applyBorder="1" applyAlignment="1">
      <alignment horizontal="center" vertical="center"/>
    </xf>
    <xf numFmtId="0" fontId="6" fillId="0" borderId="0" xfId="5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left" vertical="center"/>
    </xf>
    <xf numFmtId="0" fontId="9" fillId="0" borderId="0" xfId="5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65" fontId="29" fillId="0" borderId="0" xfId="1" applyNumberFormat="1" applyFont="1" applyFill="1" applyBorder="1" applyAlignment="1">
      <alignment horizontal="right" vertical="center"/>
    </xf>
    <xf numFmtId="43" fontId="27" fillId="0" borderId="0" xfId="0" applyNumberFormat="1" applyFont="1" applyFill="1" applyBorder="1" applyAlignment="1">
      <alignment horizontal="center" vertical="center"/>
    </xf>
    <xf numFmtId="164" fontId="29" fillId="0" borderId="0" xfId="1" applyNumberFormat="1" applyFont="1" applyFill="1" applyBorder="1" applyAlignment="1">
      <alignment vertical="center"/>
    </xf>
    <xf numFmtId="164" fontId="29" fillId="0" borderId="0" xfId="0" applyNumberFormat="1" applyFont="1" applyFill="1" applyBorder="1" applyAlignment="1">
      <alignment vertical="center"/>
    </xf>
    <xf numFmtId="164" fontId="29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left" vertical="center"/>
    </xf>
    <xf numFmtId="43" fontId="6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vertical="center"/>
    </xf>
    <xf numFmtId="164" fontId="28" fillId="0" borderId="0" xfId="0" applyNumberFormat="1" applyFont="1" applyFill="1" applyBorder="1" applyAlignment="1">
      <alignment vertical="center"/>
    </xf>
    <xf numFmtId="164" fontId="6" fillId="0" borderId="0" xfId="1" applyNumberFormat="1" applyFont="1" applyFill="1" applyBorder="1" applyAlignment="1">
      <alignment vertical="center"/>
    </xf>
    <xf numFmtId="164" fontId="31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center" vertical="center"/>
    </xf>
    <xf numFmtId="1" fontId="7" fillId="0" borderId="0" xfId="5" applyNumberFormat="1" applyFont="1" applyFill="1" applyBorder="1" applyAlignment="1">
      <alignment horizontal="center" vertical="center"/>
    </xf>
    <xf numFmtId="165" fontId="9" fillId="0" borderId="0" xfId="31" applyNumberFormat="1" applyFont="1" applyFill="1" applyBorder="1" applyAlignment="1">
      <alignment horizontal="right" vertical="center"/>
    </xf>
    <xf numFmtId="0" fontId="6" fillId="0" borderId="0" xfId="5" applyFont="1" applyFill="1" applyBorder="1" applyAlignment="1">
      <alignment horizontal="right" vertical="center"/>
    </xf>
    <xf numFmtId="164" fontId="6" fillId="0" borderId="0" xfId="31" applyNumberFormat="1" applyFont="1" applyFill="1" applyBorder="1" applyAlignment="1">
      <alignment horizontal="right" vertical="center"/>
    </xf>
    <xf numFmtId="164" fontId="6" fillId="0" borderId="0" xfId="31" applyNumberFormat="1" applyFont="1" applyFill="1" applyBorder="1" applyAlignment="1">
      <alignment horizontal="center" vertical="center"/>
    </xf>
    <xf numFmtId="0" fontId="6" fillId="0" borderId="0" xfId="54" applyFont="1" applyFill="1" applyBorder="1" applyAlignment="1">
      <alignment horizontal="center" vertical="center"/>
    </xf>
    <xf numFmtId="0" fontId="32" fillId="0" borderId="0" xfId="5" applyFont="1" applyFill="1" applyBorder="1" applyAlignment="1">
      <alignment horizontal="center" vertical="center"/>
    </xf>
    <xf numFmtId="0" fontId="6" fillId="0" borderId="0" xfId="5" applyFont="1" applyFill="1" applyBorder="1" applyAlignment="1">
      <alignment vertical="center"/>
    </xf>
    <xf numFmtId="164" fontId="6" fillId="0" borderId="0" xfId="5" applyNumberFormat="1" applyFont="1" applyFill="1" applyBorder="1" applyAlignment="1">
      <alignment horizontal="right" vertical="center"/>
    </xf>
    <xf numFmtId="1" fontId="6" fillId="0" borderId="0" xfId="5" applyNumberFormat="1" applyFont="1" applyFill="1" applyBorder="1" applyAlignment="1">
      <alignment horizontal="center" vertical="center"/>
    </xf>
    <xf numFmtId="49" fontId="6" fillId="0" borderId="0" xfId="72" applyNumberFormat="1" applyFont="1" applyFill="1" applyBorder="1" applyAlignment="1">
      <alignment horizontal="left" vertical="center"/>
    </xf>
    <xf numFmtId="43" fontId="6" fillId="0" borderId="0" xfId="1" applyFont="1" applyFill="1" applyBorder="1" applyAlignment="1">
      <alignment vertical="center"/>
    </xf>
    <xf numFmtId="166" fontId="7" fillId="0" borderId="0" xfId="1" applyNumberFormat="1" applyFont="1" applyFill="1" applyBorder="1" applyAlignment="1">
      <alignment horizontal="center" vertical="center"/>
    </xf>
    <xf numFmtId="43" fontId="7" fillId="0" borderId="0" xfId="3" applyNumberFormat="1" applyFont="1" applyFill="1" applyBorder="1" applyAlignment="1">
      <alignment horizontal="center" vertical="center"/>
    </xf>
    <xf numFmtId="43" fontId="7" fillId="0" borderId="0" xfId="3" applyNumberFormat="1" applyFont="1" applyFill="1" applyBorder="1" applyAlignment="1">
      <alignment vertical="center"/>
    </xf>
    <xf numFmtId="0" fontId="6" fillId="0" borderId="0" xfId="2" applyFont="1" applyFill="1" applyBorder="1" applyAlignment="1">
      <alignment horizontal="center" vertical="center"/>
    </xf>
    <xf numFmtId="0" fontId="7" fillId="0" borderId="0" xfId="54" applyFont="1" applyFill="1" applyBorder="1" applyAlignment="1">
      <alignment horizontal="center" vertical="center"/>
    </xf>
    <xf numFmtId="165" fontId="7" fillId="0" borderId="0" xfId="31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center" vertical="center"/>
    </xf>
    <xf numFmtId="43" fontId="7" fillId="0" borderId="0" xfId="3" applyNumberFormat="1" applyFont="1" applyFill="1" applyBorder="1" applyAlignment="1">
      <alignment horizontal="right" vertical="center"/>
    </xf>
    <xf numFmtId="0" fontId="33" fillId="0" borderId="0" xfId="0" applyFont="1" applyFill="1" applyBorder="1" applyAlignment="1">
      <alignment horizontal="left" vertical="center"/>
    </xf>
    <xf numFmtId="0" fontId="6" fillId="0" borderId="0" xfId="54" applyFont="1" applyFill="1" applyBorder="1" applyAlignment="1">
      <alignment horizontal="left" vertical="center"/>
    </xf>
    <xf numFmtId="165" fontId="6" fillId="0" borderId="0" xfId="31" applyNumberFormat="1" applyFont="1" applyFill="1" applyBorder="1" applyAlignment="1">
      <alignment horizontal="center" vertical="center"/>
    </xf>
    <xf numFmtId="43" fontId="6" fillId="0" borderId="0" xfId="31" applyFont="1" applyFill="1" applyBorder="1" applyAlignment="1">
      <alignment horizontal="center" vertical="center"/>
    </xf>
    <xf numFmtId="166" fontId="7" fillId="0" borderId="0" xfId="31" applyNumberFormat="1" applyFont="1" applyFill="1" applyBorder="1" applyAlignment="1">
      <alignment horizontal="center" vertical="center"/>
    </xf>
    <xf numFmtId="165" fontId="6" fillId="0" borderId="0" xfId="31" applyNumberFormat="1" applyFont="1" applyFill="1" applyBorder="1" applyAlignment="1">
      <alignment vertical="center"/>
    </xf>
    <xf numFmtId="43" fontId="6" fillId="0" borderId="0" xfId="31" applyFont="1" applyFill="1" applyBorder="1" applyAlignment="1">
      <alignment vertical="center"/>
    </xf>
    <xf numFmtId="164" fontId="31" fillId="0" borderId="2" xfId="0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right" vertical="center"/>
    </xf>
    <xf numFmtId="43" fontId="7" fillId="0" borderId="0" xfId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43" fontId="26" fillId="0" borderId="0" xfId="1" applyFont="1" applyFill="1" applyBorder="1" applyAlignment="1">
      <alignment horizontal="center" vertical="center"/>
    </xf>
    <xf numFmtId="0" fontId="9" fillId="0" borderId="0" xfId="54" applyFont="1" applyFill="1" applyBorder="1" applyAlignment="1">
      <alignment horizontal="left" vertical="center"/>
    </xf>
    <xf numFmtId="3" fontId="6" fillId="0" borderId="0" xfId="33" applyNumberFormat="1" applyFont="1" applyFill="1" applyBorder="1" applyAlignment="1">
      <alignment horizontal="center" vertical="center"/>
    </xf>
    <xf numFmtId="165" fontId="7" fillId="0" borderId="0" xfId="33" applyNumberFormat="1" applyFont="1" applyFill="1" applyBorder="1" applyAlignment="1">
      <alignment horizontal="center" vertical="center"/>
    </xf>
    <xf numFmtId="0" fontId="7" fillId="0" borderId="0" xfId="54" applyFont="1" applyFill="1" applyBorder="1" applyAlignment="1">
      <alignment vertical="center"/>
    </xf>
    <xf numFmtId="43" fontId="7" fillId="0" borderId="0" xfId="33" applyFont="1" applyFill="1" applyBorder="1" applyAlignment="1">
      <alignment vertical="center"/>
    </xf>
    <xf numFmtId="0" fontId="62" fillId="0" borderId="0" xfId="54" applyFont="1" applyFill="1" applyBorder="1" applyAlignment="1">
      <alignment vertical="center"/>
    </xf>
    <xf numFmtId="0" fontId="6" fillId="0" borderId="0" xfId="54" applyFont="1" applyFill="1" applyBorder="1" applyAlignment="1"/>
    <xf numFmtId="3" fontId="6" fillId="0" borderId="0" xfId="54" applyNumberFormat="1" applyFont="1" applyFill="1" applyBorder="1" applyAlignment="1">
      <alignment horizontal="center"/>
    </xf>
    <xf numFmtId="0" fontId="6" fillId="0" borderId="0" xfId="54" applyFont="1" applyFill="1" applyBorder="1" applyAlignment="1">
      <alignment horizontal="center"/>
    </xf>
    <xf numFmtId="2" fontId="6" fillId="0" borderId="0" xfId="54" applyNumberFormat="1" applyFont="1" applyFill="1" applyBorder="1" applyAlignment="1"/>
    <xf numFmtId="3" fontId="6" fillId="0" borderId="0" xfId="33" applyNumberFormat="1" applyFont="1" applyFill="1" applyBorder="1" applyAlignment="1">
      <alignment horizontal="center"/>
    </xf>
    <xf numFmtId="2" fontId="6" fillId="0" borderId="0" xfId="54" applyNumberFormat="1" applyFont="1" applyFill="1" applyBorder="1" applyAlignment="1">
      <alignment horizontal="center"/>
    </xf>
    <xf numFmtId="164" fontId="6" fillId="0" borderId="0" xfId="54" applyNumberFormat="1" applyFont="1" applyFill="1" applyBorder="1" applyAlignment="1">
      <alignment vertical="center"/>
    </xf>
    <xf numFmtId="2" fontId="6" fillId="0" borderId="0" xfId="54" applyNumberFormat="1" applyFont="1" applyFill="1" applyBorder="1" applyAlignment="1">
      <alignment horizontal="center" vertical="center"/>
    </xf>
    <xf numFmtId="3" fontId="6" fillId="0" borderId="0" xfId="31" applyNumberFormat="1" applyFont="1" applyFill="1" applyBorder="1" applyAlignment="1">
      <alignment horizontal="center"/>
    </xf>
    <xf numFmtId="2" fontId="6" fillId="0" borderId="0" xfId="54" applyNumberFormat="1" applyFont="1" applyFill="1" applyBorder="1" applyAlignment="1">
      <alignment horizontal="left"/>
    </xf>
    <xf numFmtId="3" fontId="6" fillId="0" borderId="0" xfId="3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horizontal="right" vertical="center"/>
    </xf>
    <xf numFmtId="164" fontId="7" fillId="0" borderId="0" xfId="1" applyNumberFormat="1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165" fontId="28" fillId="0" borderId="0" xfId="1" applyNumberFormat="1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43" fontId="31" fillId="0" borderId="0" xfId="1" applyFont="1" applyFill="1" applyBorder="1" applyAlignment="1">
      <alignment horizontal="center" vertical="center"/>
    </xf>
    <xf numFmtId="43" fontId="28" fillId="0" borderId="0" xfId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4" fontId="6" fillId="0" borderId="0" xfId="1" applyNumberFormat="1" applyFont="1" applyFill="1" applyBorder="1" applyAlignment="1">
      <alignment horizontal="right"/>
    </xf>
    <xf numFmtId="4" fontId="6" fillId="0" borderId="0" xfId="1" applyNumberFormat="1" applyFont="1" applyFill="1" applyBorder="1" applyAlignment="1"/>
    <xf numFmtId="4" fontId="6" fillId="0" borderId="0" xfId="0" applyNumberFormat="1" applyFont="1" applyFill="1" applyBorder="1" applyAlignment="1">
      <alignment horizontal="right"/>
    </xf>
    <xf numFmtId="164" fontId="27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37" fontId="6" fillId="0" borderId="0" xfId="0" quotePrefix="1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 vertical="center"/>
    </xf>
    <xf numFmtId="165" fontId="27" fillId="0" borderId="0" xfId="1" applyNumberFormat="1" applyFont="1" applyFill="1" applyBorder="1" applyAlignment="1">
      <alignment horizontal="right" vertical="center"/>
    </xf>
    <xf numFmtId="164" fontId="27" fillId="0" borderId="0" xfId="1" applyNumberFormat="1" applyFont="1" applyFill="1" applyBorder="1" applyAlignment="1">
      <alignment vertical="center"/>
    </xf>
    <xf numFmtId="164" fontId="27" fillId="0" borderId="0" xfId="0" applyNumberFormat="1" applyFont="1" applyFill="1" applyBorder="1" applyAlignment="1">
      <alignment vertical="center"/>
    </xf>
    <xf numFmtId="165" fontId="9" fillId="0" borderId="0" xfId="1" applyNumberFormat="1" applyFont="1" applyFill="1" applyBorder="1" applyAlignment="1">
      <alignment horizontal="right" vertical="center"/>
    </xf>
    <xf numFmtId="164" fontId="6" fillId="0" borderId="0" xfId="1" applyNumberFormat="1" applyFont="1" applyFill="1" applyBorder="1" applyAlignment="1">
      <alignment horizontal="right" vertical="center"/>
    </xf>
    <xf numFmtId="164" fontId="6" fillId="0" borderId="0" xfId="1" applyNumberFormat="1" applyFon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 vertical="center"/>
    </xf>
    <xf numFmtId="180" fontId="7" fillId="0" borderId="0" xfId="0" applyNumberFormat="1" applyFont="1" applyFill="1" applyBorder="1" applyAlignment="1">
      <alignment horizontal="right" vertical="center"/>
    </xf>
    <xf numFmtId="43" fontId="6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5" xfId="81" applyNumberFormat="1" applyFont="1" applyFill="1" applyBorder="1" applyAlignment="1"/>
    <xf numFmtId="0" fontId="67" fillId="0" borderId="1" xfId="80" applyFont="1" applyBorder="1"/>
    <xf numFmtId="0" fontId="66" fillId="0" borderId="1" xfId="80" applyFont="1" applyBorder="1"/>
    <xf numFmtId="43" fontId="67" fillId="0" borderId="0" xfId="80" applyNumberFormat="1" applyFont="1" applyBorder="1"/>
    <xf numFmtId="0" fontId="6" fillId="0" borderId="2" xfId="5" applyFont="1" applyFill="1" applyBorder="1" applyAlignment="1">
      <alignment horizontal="center" vertical="center"/>
    </xf>
    <xf numFmtId="1" fontId="39" fillId="10" borderId="27" xfId="73" applyNumberFormat="1" applyFont="1" applyFill="1" applyBorder="1" applyAlignment="1">
      <alignment horizontal="center"/>
    </xf>
    <xf numFmtId="0" fontId="39" fillId="10" borderId="28" xfId="73" applyFont="1" applyFill="1" applyBorder="1"/>
    <xf numFmtId="0" fontId="40" fillId="10" borderId="29" xfId="73" applyFont="1" applyFill="1" applyBorder="1"/>
    <xf numFmtId="43" fontId="40" fillId="10" borderId="27" xfId="75" applyNumberFormat="1" applyFont="1" applyFill="1" applyBorder="1"/>
    <xf numFmtId="0" fontId="40" fillId="10" borderId="27" xfId="73" applyFont="1" applyFill="1" applyBorder="1" applyAlignment="1">
      <alignment horizontal="center"/>
    </xf>
    <xf numFmtId="43" fontId="40" fillId="10" borderId="27" xfId="73" applyNumberFormat="1" applyFont="1" applyFill="1" applyBorder="1"/>
    <xf numFmtId="43" fontId="40" fillId="10" borderId="27" xfId="75" applyFont="1" applyFill="1" applyBorder="1" applyAlignment="1"/>
    <xf numFmtId="0" fontId="43" fillId="10" borderId="27" xfId="73" applyFont="1" applyFill="1" applyBorder="1" applyAlignment="1">
      <alignment horizontal="center"/>
    </xf>
    <xf numFmtId="0" fontId="40" fillId="10" borderId="19" xfId="73" applyFont="1" applyFill="1" applyBorder="1"/>
    <xf numFmtId="0" fontId="40" fillId="10" borderId="20" xfId="73" applyFont="1" applyFill="1" applyBorder="1"/>
    <xf numFmtId="0" fontId="40" fillId="10" borderId="21" xfId="73" applyFont="1" applyFill="1" applyBorder="1"/>
    <xf numFmtId="43" fontId="40" fillId="10" borderId="19" xfId="75" applyFont="1" applyFill="1" applyBorder="1"/>
    <xf numFmtId="0" fontId="40" fillId="10" borderId="19" xfId="73" applyFont="1" applyFill="1" applyBorder="1" applyAlignment="1">
      <alignment horizontal="center"/>
    </xf>
    <xf numFmtId="43" fontId="40" fillId="10" borderId="19" xfId="73" applyNumberFormat="1" applyFont="1" applyFill="1" applyBorder="1"/>
    <xf numFmtId="43" fontId="40" fillId="10" borderId="19" xfId="75" applyFont="1" applyFill="1" applyBorder="1" applyAlignment="1"/>
    <xf numFmtId="181" fontId="40" fillId="10" borderId="19" xfId="75" applyNumberFormat="1" applyFont="1" applyFill="1" applyBorder="1"/>
    <xf numFmtId="43" fontId="40" fillId="10" borderId="19" xfId="75" applyNumberFormat="1" applyFont="1" applyFill="1" applyBorder="1"/>
    <xf numFmtId="167" fontId="40" fillId="10" borderId="19" xfId="75" applyNumberFormat="1" applyFont="1" applyFill="1" applyBorder="1"/>
    <xf numFmtId="0" fontId="40" fillId="10" borderId="24" xfId="73" applyFont="1" applyFill="1" applyBorder="1"/>
    <xf numFmtId="0" fontId="40" fillId="10" borderId="25" xfId="73" applyFont="1" applyFill="1" applyBorder="1"/>
    <xf numFmtId="0" fontId="40" fillId="10" borderId="26" xfId="73" applyFont="1" applyFill="1" applyBorder="1"/>
    <xf numFmtId="165" fontId="40" fillId="10" borderId="24" xfId="75" applyNumberFormat="1" applyFont="1" applyFill="1" applyBorder="1"/>
    <xf numFmtId="0" fontId="40" fillId="10" borderId="24" xfId="73" applyFont="1" applyFill="1" applyBorder="1" applyAlignment="1">
      <alignment horizontal="center"/>
    </xf>
    <xf numFmtId="165" fontId="46" fillId="10" borderId="24" xfId="75" applyNumberFormat="1" applyFont="1" applyFill="1" applyBorder="1" applyAlignment="1"/>
    <xf numFmtId="0" fontId="67" fillId="0" borderId="33" xfId="80" applyFont="1" applyBorder="1" applyAlignment="1">
      <alignment horizontal="center"/>
    </xf>
    <xf numFmtId="165" fontId="5" fillId="0" borderId="0" xfId="1" applyNumberFormat="1" applyFont="1" applyFill="1" applyAlignment="1">
      <alignment horizontal="right" vertical="center"/>
    </xf>
    <xf numFmtId="0" fontId="9" fillId="0" borderId="2" xfId="5" applyFont="1" applyFill="1" applyBorder="1" applyAlignment="1">
      <alignment horizontal="right" vertical="center"/>
    </xf>
    <xf numFmtId="3" fontId="6" fillId="0" borderId="2" xfId="33" applyNumberFormat="1" applyFont="1" applyFill="1" applyBorder="1" applyAlignment="1">
      <alignment horizontal="right" vertical="center"/>
    </xf>
    <xf numFmtId="3" fontId="6" fillId="0" borderId="2" xfId="54" applyNumberFormat="1" applyFont="1" applyFill="1" applyBorder="1" applyAlignment="1">
      <alignment horizontal="right"/>
    </xf>
    <xf numFmtId="3" fontId="6" fillId="0" borderId="3" xfId="33" applyNumberFormat="1" applyFont="1" applyFill="1" applyBorder="1" applyAlignment="1">
      <alignment horizontal="right"/>
    </xf>
    <xf numFmtId="3" fontId="6" fillId="0" borderId="4" xfId="33" applyNumberFormat="1" applyFont="1" applyFill="1" applyBorder="1" applyAlignment="1">
      <alignment horizontal="right"/>
    </xf>
    <xf numFmtId="3" fontId="6" fillId="0" borderId="2" xfId="33" applyNumberFormat="1" applyFont="1" applyFill="1" applyBorder="1" applyAlignment="1">
      <alignment horizontal="right"/>
    </xf>
    <xf numFmtId="3" fontId="6" fillId="0" borderId="2" xfId="31" applyNumberFormat="1" applyFont="1" applyFill="1" applyBorder="1" applyAlignment="1">
      <alignment horizontal="right"/>
    </xf>
    <xf numFmtId="3" fontId="6" fillId="3" borderId="2" xfId="3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6" fillId="0" borderId="2" xfId="0" applyFont="1" applyBorder="1" applyAlignment="1">
      <alignment horizontal="right" vertical="center"/>
    </xf>
    <xf numFmtId="37" fontId="6" fillId="0" borderId="2" xfId="0" quotePrefix="1" applyNumberFormat="1" applyFont="1" applyBorder="1" applyAlignment="1">
      <alignment horizontal="right"/>
    </xf>
    <xf numFmtId="165" fontId="6" fillId="0" borderId="2" xfId="1" applyNumberFormat="1" applyFont="1" applyBorder="1" applyAlignment="1">
      <alignment horizontal="right" vertical="center"/>
    </xf>
    <xf numFmtId="166" fontId="7" fillId="3" borderId="2" xfId="1" applyNumberFormat="1" applyFont="1" applyFill="1" applyBorder="1" applyAlignment="1">
      <alignment horizontal="right" vertical="center"/>
    </xf>
    <xf numFmtId="1" fontId="6" fillId="0" borderId="0" xfId="5" applyNumberFormat="1" applyFont="1" applyFill="1" applyAlignment="1">
      <alignment horizontal="right" vertical="center"/>
    </xf>
    <xf numFmtId="165" fontId="26" fillId="0" borderId="4" xfId="31" applyNumberFormat="1" applyFont="1" applyBorder="1" applyAlignment="1">
      <alignment vertical="center"/>
    </xf>
    <xf numFmtId="165" fontId="7" fillId="0" borderId="2" xfId="31" applyNumberFormat="1" applyFont="1" applyFill="1" applyBorder="1" applyAlignment="1">
      <alignment vertical="center"/>
    </xf>
    <xf numFmtId="165" fontId="7" fillId="9" borderId="2" xfId="31" applyNumberFormat="1" applyFont="1" applyFill="1" applyBorder="1" applyAlignment="1">
      <alignment vertical="center"/>
    </xf>
    <xf numFmtId="3" fontId="6" fillId="0" borderId="2" xfId="33" applyNumberFormat="1" applyFont="1" applyFill="1" applyBorder="1" applyAlignment="1">
      <alignment vertical="center"/>
    </xf>
    <xf numFmtId="3" fontId="6" fillId="0" borderId="4" xfId="33" applyNumberFormat="1" applyFont="1" applyFill="1" applyBorder="1" applyAlignment="1"/>
    <xf numFmtId="3" fontId="6" fillId="0" borderId="2" xfId="31" applyNumberFormat="1" applyFont="1" applyFill="1" applyBorder="1" applyAlignment="1"/>
    <xf numFmtId="3" fontId="6" fillId="9" borderId="2" xfId="3" applyNumberFormat="1" applyFont="1" applyFill="1" applyBorder="1" applyAlignment="1">
      <alignment vertical="center"/>
    </xf>
    <xf numFmtId="165" fontId="6" fillId="0" borderId="14" xfId="31" applyNumberFormat="1" applyFont="1" applyFill="1" applyBorder="1" applyAlignment="1">
      <alignment vertical="center"/>
    </xf>
    <xf numFmtId="165" fontId="7" fillId="3" borderId="2" xfId="31" applyNumberFormat="1" applyFont="1" applyFill="1" applyBorder="1" applyAlignment="1">
      <alignment vertical="center"/>
    </xf>
    <xf numFmtId="165" fontId="29" fillId="0" borderId="2" xfId="31" applyNumberFormat="1" applyFont="1" applyFill="1" applyBorder="1" applyAlignment="1">
      <alignment vertical="center"/>
    </xf>
    <xf numFmtId="165" fontId="27" fillId="0" borderId="2" xfId="31" applyNumberFormat="1" applyFont="1" applyFill="1" applyBorder="1" applyAlignment="1">
      <alignment vertical="center"/>
    </xf>
    <xf numFmtId="165" fontId="9" fillId="0" borderId="3" xfId="31" applyNumberFormat="1" applyFont="1" applyFill="1" applyBorder="1" applyAlignment="1">
      <alignment vertical="center"/>
    </xf>
    <xf numFmtId="165" fontId="6" fillId="0" borderId="5" xfId="31" applyNumberFormat="1" applyFont="1" applyFill="1" applyBorder="1" applyAlignment="1">
      <alignment vertical="center"/>
    </xf>
    <xf numFmtId="165" fontId="6" fillId="0" borderId="0" xfId="31" applyNumberFormat="1" applyFont="1" applyFill="1" applyAlignment="1">
      <alignment vertical="center"/>
    </xf>
    <xf numFmtId="165" fontId="6" fillId="0" borderId="2" xfId="31" applyNumberFormat="1" applyFont="1" applyBorder="1" applyAlignment="1">
      <alignment horizontal="right" vertical="center"/>
    </xf>
    <xf numFmtId="166" fontId="7" fillId="3" borderId="2" xfId="31" applyNumberFormat="1" applyFont="1" applyFill="1" applyBorder="1" applyAlignment="1">
      <alignment horizontal="right" vertical="center"/>
    </xf>
    <xf numFmtId="165" fontId="26" fillId="0" borderId="4" xfId="1" applyNumberFormat="1" applyFont="1" applyBorder="1" applyAlignment="1">
      <alignment horizontal="right" vertical="center"/>
    </xf>
    <xf numFmtId="0" fontId="7" fillId="0" borderId="0" xfId="86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86" applyFont="1" applyFill="1" applyBorder="1" applyAlignment="1">
      <alignment horizontal="center" vertical="center"/>
    </xf>
    <xf numFmtId="0" fontId="7" fillId="0" borderId="0" xfId="86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5" applyFont="1" applyFill="1" applyBorder="1" applyAlignment="1">
      <alignment horizontal="center" vertical="center"/>
    </xf>
    <xf numFmtId="165" fontId="6" fillId="0" borderId="2" xfId="1" applyNumberFormat="1" applyFont="1" applyFill="1" applyBorder="1" applyAlignment="1">
      <alignment horizontal="center" vertical="center"/>
    </xf>
    <xf numFmtId="0" fontId="66" fillId="0" borderId="14" xfId="80" applyFont="1" applyBorder="1" applyAlignment="1">
      <alignment horizontal="center"/>
    </xf>
    <xf numFmtId="0" fontId="6" fillId="0" borderId="13" xfId="80" applyFont="1" applyBorder="1" applyAlignment="1">
      <alignment horizontal="left"/>
    </xf>
    <xf numFmtId="43" fontId="7" fillId="0" borderId="2" xfId="31" applyFont="1" applyBorder="1" applyAlignment="1">
      <alignment horizontal="center" vertical="center"/>
    </xf>
    <xf numFmtId="43" fontId="7" fillId="0" borderId="2" xfId="1" applyFont="1" applyBorder="1" applyAlignment="1">
      <alignment horizontal="center" vertical="center"/>
    </xf>
    <xf numFmtId="43" fontId="7" fillId="0" borderId="3" xfId="3" applyFont="1" applyFill="1" applyBorder="1" applyAlignment="1">
      <alignment horizontal="center" vertical="center"/>
    </xf>
    <xf numFmtId="0" fontId="7" fillId="0" borderId="4" xfId="5" applyFont="1" applyFill="1" applyBorder="1" applyAlignment="1">
      <alignment horizontal="center" vertical="center"/>
    </xf>
    <xf numFmtId="0" fontId="9" fillId="0" borderId="4" xfId="5" applyFont="1" applyFill="1" applyBorder="1" applyAlignment="1">
      <alignment horizontal="left" vertical="center"/>
    </xf>
    <xf numFmtId="0" fontId="9" fillId="0" borderId="4" xfId="5" applyFont="1" applyFill="1" applyBorder="1" applyAlignment="1">
      <alignment horizontal="right" vertical="center"/>
    </xf>
    <xf numFmtId="43" fontId="6" fillId="0" borderId="4" xfId="3" applyFont="1" applyFill="1" applyBorder="1" applyAlignment="1">
      <alignment horizontal="center" vertical="center"/>
    </xf>
    <xf numFmtId="43" fontId="7" fillId="0" borderId="2" xfId="3" applyFont="1" applyFill="1" applyBorder="1" applyAlignment="1">
      <alignment horizontal="center" vertical="center"/>
    </xf>
    <xf numFmtId="43" fontId="7" fillId="0" borderId="4" xfId="3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3" fontId="27" fillId="0" borderId="0" xfId="1" applyFont="1" applyAlignment="1">
      <alignment vertical="center"/>
    </xf>
    <xf numFmtId="0" fontId="27" fillId="0" borderId="0" xfId="0" applyFont="1" applyAlignment="1">
      <alignment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vertical="center"/>
    </xf>
    <xf numFmtId="43" fontId="74" fillId="0" borderId="0" xfId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164" fontId="6" fillId="0" borderId="5" xfId="0" applyNumberFormat="1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/>
    </xf>
    <xf numFmtId="165" fontId="7" fillId="0" borderId="4" xfId="31" applyNumberFormat="1" applyFont="1" applyFill="1" applyBorder="1" applyAlignment="1">
      <alignment vertical="center"/>
    </xf>
    <xf numFmtId="164" fontId="7" fillId="0" borderId="4" xfId="31" applyNumberFormat="1" applyFont="1" applyFill="1" applyBorder="1" applyAlignment="1">
      <alignment vertical="center"/>
    </xf>
    <xf numFmtId="164" fontId="7" fillId="0" borderId="4" xfId="0" applyNumberFormat="1" applyFont="1" applyFill="1" applyBorder="1" applyAlignment="1">
      <alignment horizontal="center" vertical="center"/>
    </xf>
    <xf numFmtId="164" fontId="6" fillId="0" borderId="0" xfId="31" applyNumberFormat="1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7" fillId="0" borderId="0" xfId="72" applyNumberFormat="1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79" applyFont="1" applyBorder="1" applyAlignment="1">
      <alignment horizontal="center" vertical="center"/>
    </xf>
    <xf numFmtId="0" fontId="67" fillId="0" borderId="0" xfId="80" applyFont="1" applyAlignment="1">
      <alignment horizontal="center"/>
    </xf>
    <xf numFmtId="0" fontId="67" fillId="0" borderId="7" xfId="80" applyFont="1" applyBorder="1" applyAlignment="1">
      <alignment horizontal="center"/>
    </xf>
    <xf numFmtId="0" fontId="67" fillId="0" borderId="0" xfId="80" applyFont="1" applyBorder="1" applyAlignment="1">
      <alignment horizontal="center"/>
    </xf>
    <xf numFmtId="0" fontId="67" fillId="0" borderId="8" xfId="80" applyFont="1" applyBorder="1" applyAlignment="1">
      <alignment horizontal="center"/>
    </xf>
    <xf numFmtId="0" fontId="68" fillId="0" borderId="33" xfId="80" applyFont="1" applyBorder="1" applyAlignment="1">
      <alignment horizontal="center" vertical="center"/>
    </xf>
    <xf numFmtId="0" fontId="68" fillId="0" borderId="9" xfId="80" applyFont="1" applyBorder="1" applyAlignment="1">
      <alignment horizontal="center" vertical="center"/>
    </xf>
    <xf numFmtId="0" fontId="6" fillId="0" borderId="0" xfId="86" applyFont="1" applyFill="1" applyBorder="1" applyAlignment="1">
      <alignment horizontal="center" vertical="center"/>
    </xf>
    <xf numFmtId="0" fontId="7" fillId="0" borderId="0" xfId="86" applyFont="1" applyFill="1" applyBorder="1" applyAlignment="1">
      <alignment horizontal="center" vertical="center"/>
    </xf>
    <xf numFmtId="0" fontId="66" fillId="0" borderId="0" xfId="80" applyFont="1" applyAlignment="1">
      <alignment horizontal="center"/>
    </xf>
    <xf numFmtId="0" fontId="6" fillId="0" borderId="0" xfId="86" applyFont="1" applyFill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" fillId="2" borderId="0" xfId="0" applyFont="1" applyFill="1" applyBorder="1" applyAlignment="1">
      <alignment horizontal="center"/>
    </xf>
    <xf numFmtId="0" fontId="7" fillId="0" borderId="1" xfId="5" applyFont="1" applyFill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165" fontId="7" fillId="0" borderId="3" xfId="31" applyNumberFormat="1" applyFont="1" applyBorder="1" applyAlignment="1">
      <alignment horizontal="center" vertical="center"/>
    </xf>
    <xf numFmtId="165" fontId="7" fillId="0" borderId="4" xfId="31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7" fillId="0" borderId="0" xfId="5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5" fontId="26" fillId="0" borderId="0" xfId="1" applyNumberFormat="1" applyFont="1" applyFill="1" applyBorder="1" applyAlignment="1">
      <alignment horizontal="center" vertical="center"/>
    </xf>
    <xf numFmtId="165" fontId="26" fillId="0" borderId="3" xfId="1" applyNumberFormat="1" applyFont="1" applyBorder="1" applyAlignment="1">
      <alignment horizontal="center" vertical="center"/>
    </xf>
    <xf numFmtId="165" fontId="26" fillId="0" borderId="4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5" applyFont="1" applyFill="1" applyBorder="1" applyAlignment="1">
      <alignment horizontal="center" vertical="center"/>
    </xf>
    <xf numFmtId="0" fontId="7" fillId="0" borderId="3" xfId="5" applyFont="1" applyFill="1" applyBorder="1" applyAlignment="1">
      <alignment horizontal="center" vertical="center"/>
    </xf>
    <xf numFmtId="0" fontId="7" fillId="0" borderId="4" xfId="5" applyFont="1" applyFill="1" applyBorder="1" applyAlignment="1">
      <alignment horizontal="center" vertical="center"/>
    </xf>
    <xf numFmtId="0" fontId="6" fillId="0" borderId="0" xfId="5" applyFont="1" applyFill="1" applyBorder="1" applyAlignment="1">
      <alignment horizontal="center" vertical="center"/>
    </xf>
    <xf numFmtId="0" fontId="7" fillId="0" borderId="0" xfId="5" applyFont="1" applyFill="1" applyAlignment="1">
      <alignment horizontal="center" vertical="center"/>
    </xf>
    <xf numFmtId="0" fontId="69" fillId="0" borderId="0" xfId="78" applyFont="1" applyAlignment="1">
      <alignment horizontal="center"/>
    </xf>
    <xf numFmtId="0" fontId="71" fillId="0" borderId="0" xfId="78" applyFont="1" applyAlignment="1">
      <alignment horizontal="center"/>
    </xf>
    <xf numFmtId="0" fontId="40" fillId="0" borderId="0" xfId="78" applyAlignment="1"/>
    <xf numFmtId="0" fontId="7" fillId="3" borderId="2" xfId="54" applyFont="1" applyFill="1" applyBorder="1" applyAlignment="1">
      <alignment horizontal="center" vertical="center"/>
    </xf>
    <xf numFmtId="0" fontId="7" fillId="3" borderId="3" xfId="54" applyFont="1" applyFill="1" applyBorder="1" applyAlignment="1">
      <alignment horizontal="center" vertical="center"/>
    </xf>
    <xf numFmtId="0" fontId="7" fillId="3" borderId="2" xfId="54" applyFont="1" applyFill="1" applyBorder="1" applyAlignment="1">
      <alignment horizontal="center"/>
    </xf>
    <xf numFmtId="0" fontId="3" fillId="3" borderId="11" xfId="54" applyFont="1" applyFill="1" applyBorder="1" applyAlignment="1">
      <alignment horizontal="center"/>
    </xf>
    <xf numFmtId="0" fontId="3" fillId="3" borderId="15" xfId="54" applyFont="1" applyFill="1" applyBorder="1" applyAlignment="1">
      <alignment horizontal="center"/>
    </xf>
    <xf numFmtId="0" fontId="3" fillId="3" borderId="2" xfId="54" applyFont="1" applyFill="1" applyBorder="1" applyAlignment="1">
      <alignment horizontal="center" vertical="center"/>
    </xf>
    <xf numFmtId="0" fontId="3" fillId="3" borderId="2" xfId="54" applyFont="1" applyFill="1" applyBorder="1" applyAlignment="1">
      <alignment horizontal="center"/>
    </xf>
    <xf numFmtId="0" fontId="38" fillId="2" borderId="0" xfId="73" applyFont="1" applyFill="1" applyBorder="1" applyAlignment="1">
      <alignment horizontal="center" vertical="center"/>
    </xf>
    <xf numFmtId="0" fontId="39" fillId="0" borderId="3" xfId="73" applyFont="1" applyFill="1" applyBorder="1" applyAlignment="1">
      <alignment horizontal="center" vertical="center"/>
    </xf>
    <xf numFmtId="0" fontId="40" fillId="0" borderId="4" xfId="73" applyFont="1" applyFill="1" applyBorder="1" applyAlignment="1">
      <alignment horizontal="center" vertical="center"/>
    </xf>
    <xf numFmtId="0" fontId="40" fillId="0" borderId="3" xfId="73" applyFont="1" applyFill="1" applyBorder="1" applyAlignment="1">
      <alignment horizontal="center" vertical="center"/>
    </xf>
    <xf numFmtId="0" fontId="41" fillId="0" borderId="3" xfId="73" applyFont="1" applyFill="1" applyBorder="1" applyAlignment="1">
      <alignment horizontal="center" vertical="center"/>
    </xf>
    <xf numFmtId="0" fontId="43" fillId="0" borderId="4" xfId="73" applyFont="1" applyFill="1" applyBorder="1" applyAlignment="1">
      <alignment horizontal="center" vertical="center"/>
    </xf>
    <xf numFmtId="0" fontId="54" fillId="2" borderId="0" xfId="73" applyFont="1" applyFill="1" applyBorder="1" applyAlignment="1">
      <alignment horizontal="center" vertical="center"/>
    </xf>
    <xf numFmtId="0" fontId="7" fillId="0" borderId="3" xfId="73" applyFont="1" applyFill="1" applyBorder="1" applyAlignment="1">
      <alignment horizontal="center" vertical="center"/>
    </xf>
    <xf numFmtId="0" fontId="6" fillId="0" borderId="4" xfId="73" applyFont="1" applyFill="1" applyBorder="1" applyAlignment="1">
      <alignment horizontal="center" vertical="center"/>
    </xf>
    <xf numFmtId="0" fontId="6" fillId="0" borderId="3" xfId="73" applyFont="1" applyFill="1" applyBorder="1" applyAlignment="1">
      <alignment horizontal="center" vertical="center"/>
    </xf>
    <xf numFmtId="0" fontId="56" fillId="0" borderId="3" xfId="73" applyFont="1" applyFill="1" applyBorder="1" applyAlignment="1">
      <alignment horizontal="center" vertical="center"/>
    </xf>
    <xf numFmtId="0" fontId="32" fillId="0" borderId="4" xfId="73" applyFont="1" applyFill="1" applyBorder="1" applyAlignment="1">
      <alignment horizontal="center" vertical="center"/>
    </xf>
  </cellXfs>
  <cellStyles count="87">
    <cellStyle name=",;F'KOIT[[WAAHK" xfId="7"/>
    <cellStyle name="?? [0.00]_????" xfId="8"/>
    <cellStyle name="?? [0]_PERSONAL" xfId="9"/>
    <cellStyle name="???? [0.00]_????" xfId="10"/>
    <cellStyle name="??????[0]_PERSONAL" xfId="11"/>
    <cellStyle name="??????PERSONAL" xfId="12"/>
    <cellStyle name="?????[0]_PERSONAL" xfId="13"/>
    <cellStyle name="?????PERSONAL" xfId="14"/>
    <cellStyle name="????_????" xfId="15"/>
    <cellStyle name="???[0]_PERSONAL" xfId="16"/>
    <cellStyle name="???_PERSONAL" xfId="17"/>
    <cellStyle name="??_??" xfId="18"/>
    <cellStyle name="?@??laroux" xfId="19"/>
    <cellStyle name="=C:\WINDOWS\SYSTEM32\COMMAND.COM" xfId="20"/>
    <cellStyle name="abc" xfId="21"/>
    <cellStyle name="Calc Currency (0)" xfId="22"/>
    <cellStyle name="Calc Currency (2)" xfId="23"/>
    <cellStyle name="Calc Percent (0)" xfId="24"/>
    <cellStyle name="Calc Percent (1)" xfId="25"/>
    <cellStyle name="Calc Percent (2)" xfId="26"/>
    <cellStyle name="Calc Units (0)" xfId="27"/>
    <cellStyle name="Calc Units (1)" xfId="28"/>
    <cellStyle name="Calc Units (2)" xfId="29"/>
    <cellStyle name="Comma" xfId="1" builtinId="3"/>
    <cellStyle name="Comma [00]" xfId="30"/>
    <cellStyle name="Comma 11" xfId="31"/>
    <cellStyle name="Comma 11 2" xfId="32"/>
    <cellStyle name="Comma 11 2 2" xfId="83"/>
    <cellStyle name="Comma 11 3" xfId="84"/>
    <cellStyle name="Comma 2" xfId="33"/>
    <cellStyle name="Comma 3" xfId="74"/>
    <cellStyle name="Comma 4" xfId="34"/>
    <cellStyle name="company_title" xfId="35"/>
    <cellStyle name="Currency [00]" xfId="36"/>
    <cellStyle name="Date Short" xfId="37"/>
    <cellStyle name="date_format" xfId="38"/>
    <cellStyle name="Enter Currency (0)" xfId="39"/>
    <cellStyle name="Enter Currency (2)" xfId="40"/>
    <cellStyle name="Enter Units (0)" xfId="41"/>
    <cellStyle name="Enter Units (1)" xfId="42"/>
    <cellStyle name="Enter Units (2)" xfId="43"/>
    <cellStyle name="Grey" xfId="44"/>
    <cellStyle name="Header1" xfId="45"/>
    <cellStyle name="Header2" xfId="46"/>
    <cellStyle name="Hyperlink" xfId="76" builtinId="8"/>
    <cellStyle name="Input [yellow]" xfId="47"/>
    <cellStyle name="Link Currency (0)" xfId="48"/>
    <cellStyle name="Link Currency (2)" xfId="49"/>
    <cellStyle name="Link Units (0)" xfId="50"/>
    <cellStyle name="Link Units (1)" xfId="51"/>
    <cellStyle name="Link Units (2)" xfId="52"/>
    <cellStyle name="Normal" xfId="0" builtinId="0"/>
    <cellStyle name="Normal - Style1" xfId="53"/>
    <cellStyle name="Normal 2" xfId="54"/>
    <cellStyle name="Normal 2 2" xfId="79"/>
    <cellStyle name="Normal 3" xfId="55"/>
    <cellStyle name="Normal 4" xfId="85"/>
    <cellStyle name="ParaBirimi [0]_RESULTS" xfId="56"/>
    <cellStyle name="ParaBirimi_RESULTS" xfId="57"/>
    <cellStyle name="Percent [0]" xfId="58"/>
    <cellStyle name="Percent [00]" xfId="59"/>
    <cellStyle name="Percent [2]" xfId="60"/>
    <cellStyle name="PrePop Currency (0)" xfId="61"/>
    <cellStyle name="PrePop Currency (2)" xfId="62"/>
    <cellStyle name="PrePop Units (0)" xfId="63"/>
    <cellStyle name="PrePop Units (1)" xfId="64"/>
    <cellStyle name="PrePop Units (2)" xfId="65"/>
    <cellStyle name="report_title" xfId="66"/>
    <cellStyle name="Text Indent A" xfId="67"/>
    <cellStyle name="Text Indent B" xfId="68"/>
    <cellStyle name="Text Indent C" xfId="69"/>
    <cellStyle name="Virg? [0]_RESULTS" xfId="70"/>
    <cellStyle name="Virg?_RESULTS" xfId="71"/>
    <cellStyle name="เครื่องหมายจุลภาค 2 2" xfId="77"/>
    <cellStyle name="เครื่องหมายจุลภาค_4.ราคากลางห้องพักแม่บ้านด้านหลังอาคาร 3" xfId="6"/>
    <cellStyle name="เครื่องหมายจุลภาค_ค่าวัสดุมวลรวม" xfId="75"/>
    <cellStyle name="เครื่องหมายจุลภาค_ราคากลางกล้องวงจรปิด (ตึกแขก)" xfId="3"/>
    <cellStyle name="ปกติ 2 2" xfId="78"/>
    <cellStyle name="ปกติ_4.ราคากลางห้องพักแม่บ้านด้านหลังอาคาร 3" xfId="4"/>
    <cellStyle name="ปกติ_ค่าวัสดุมวลรวม" xfId="73"/>
    <cellStyle name="ปกติ_แบบฟอร์มคำนวณราคากลางงานก่อสร้างอาคาร" xfId="80"/>
    <cellStyle name="ปกติ_ประมาณราคา งานปรับปรุงห้องออกกำลังกายบริเวณดาดฟ้า อาคาร 4_ประมาณราคา มกอช. เฟส 2" xfId="72"/>
    <cellStyle name="ปกติ_ราคากลางกล้องวงจรปิด (ตึกแขก)" xfId="5"/>
    <cellStyle name="ปกติ_ราคากลางกล้องวงจรปิด (ตึกแขก) 2" xfId="81"/>
    <cellStyle name="ปกติ_ราคากลางกล้องวงจรปิด (ตึกแขก)_ชั้น 7" xfId="2"/>
    <cellStyle name="ปกติ_ราคากลางกล้องวงจรปิด (ตึกแขก)_ชั้น 7 2" xfId="82"/>
    <cellStyle name="ปกติ_ราคากลางกล้องวงจรปิด (ตึกแขก)_ประมาณราคา ศาลาอเนกประสงค์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9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8.png"/><Relationship Id="rId10" Type="http://schemas.openxmlformats.org/officeDocument/2006/relationships/image" Target="../media/image24.png"/><Relationship Id="rId4" Type="http://schemas.openxmlformats.org/officeDocument/2006/relationships/image" Target="../media/image5.png"/><Relationship Id="rId9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5.png"/><Relationship Id="rId7" Type="http://schemas.openxmlformats.org/officeDocument/2006/relationships/image" Target="../media/image40.png"/><Relationship Id="rId2" Type="http://schemas.openxmlformats.org/officeDocument/2006/relationships/image" Target="../media/image37.png"/><Relationship Id="rId1" Type="http://schemas.openxmlformats.org/officeDocument/2006/relationships/image" Target="../media/image1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8.png"/><Relationship Id="rId10" Type="http://schemas.openxmlformats.org/officeDocument/2006/relationships/image" Target="../media/image43.png"/><Relationship Id="rId4" Type="http://schemas.openxmlformats.org/officeDocument/2006/relationships/image" Target="../media/image38.png"/><Relationship Id="rId9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2768844</xdr:colOff>
      <xdr:row>94</xdr:row>
      <xdr:rowOff>183173</xdr:rowOff>
    </xdr:from>
    <xdr:to>
      <xdr:col>1</xdr:col>
      <xdr:colOff>3111744</xdr:colOff>
      <xdr:row>94</xdr:row>
      <xdr:rowOff>183173</xdr:rowOff>
    </xdr:to>
    <xdr:sp macro="" textlink="">
      <xdr:nvSpPr>
        <xdr:cNvPr id="2" name="Text 2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235569" y="25262498"/>
          <a:ext cx="3429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th-TH" sz="1400" b="0" i="0" strike="noStrike">
              <a:solidFill>
                <a:srgbClr val="000000"/>
              </a:solidFill>
              <a:cs typeface="EucrosiaUPC"/>
            </a:rPr>
            <a:t>ลำดับ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2768844</xdr:colOff>
      <xdr:row>107</xdr:row>
      <xdr:rowOff>183173</xdr:rowOff>
    </xdr:from>
    <xdr:to>
      <xdr:col>1</xdr:col>
      <xdr:colOff>3111744</xdr:colOff>
      <xdr:row>107</xdr:row>
      <xdr:rowOff>183173</xdr:rowOff>
    </xdr:to>
    <xdr:sp macro="" textlink="">
      <xdr:nvSpPr>
        <xdr:cNvPr id="2" name="Text 2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426069" y="4574198"/>
          <a:ext cx="3429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th-TH" sz="1400" b="0" i="0" strike="noStrike">
              <a:solidFill>
                <a:srgbClr val="000000"/>
              </a:solidFill>
              <a:cs typeface="EucrosiaUPC"/>
            </a:rPr>
            <a:t>ลำดับ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171450</xdr:colOff>
      <xdr:row>2</xdr:row>
      <xdr:rowOff>257175</xdr:rowOff>
    </xdr:from>
    <xdr:to>
      <xdr:col>25</xdr:col>
      <xdr:colOff>419100</xdr:colOff>
      <xdr:row>17</xdr:row>
      <xdr:rowOff>161925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942975"/>
          <a:ext cx="5686425" cy="402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523875</xdr:colOff>
      <xdr:row>17</xdr:row>
      <xdr:rowOff>190500</xdr:rowOff>
    </xdr:from>
    <xdr:to>
      <xdr:col>13</xdr:col>
      <xdr:colOff>19050</xdr:colOff>
      <xdr:row>33</xdr:row>
      <xdr:rowOff>200025</xdr:rowOff>
    </xdr:to>
    <xdr:pic>
      <xdr:nvPicPr>
        <xdr:cNvPr id="3" name="รูปภาพ 5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91" r="34880"/>
        <a:stretch>
          <a:fillRect/>
        </a:stretch>
      </xdr:blipFill>
      <xdr:spPr bwMode="auto">
        <a:xfrm>
          <a:off x="7743825" y="5000625"/>
          <a:ext cx="2209800" cy="441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18</xdr:row>
      <xdr:rowOff>19050</xdr:rowOff>
    </xdr:from>
    <xdr:to>
      <xdr:col>24</xdr:col>
      <xdr:colOff>514350</xdr:colOff>
      <xdr:row>23</xdr:row>
      <xdr:rowOff>200025</xdr:rowOff>
    </xdr:to>
    <xdr:pic>
      <xdr:nvPicPr>
        <xdr:cNvPr id="4" name="รูปภาพ 6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5105400"/>
          <a:ext cx="53530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533400</xdr:colOff>
      <xdr:row>24</xdr:row>
      <xdr:rowOff>123825</xdr:rowOff>
    </xdr:from>
    <xdr:to>
      <xdr:col>27</xdr:col>
      <xdr:colOff>104775</xdr:colOff>
      <xdr:row>34</xdr:row>
      <xdr:rowOff>142875</xdr:rowOff>
    </xdr:to>
    <xdr:pic>
      <xdr:nvPicPr>
        <xdr:cNvPr id="5" name="รูปภาพ 7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6858000"/>
          <a:ext cx="680085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447675</xdr:colOff>
      <xdr:row>35</xdr:row>
      <xdr:rowOff>19050</xdr:rowOff>
    </xdr:from>
    <xdr:to>
      <xdr:col>18</xdr:col>
      <xdr:colOff>171450</xdr:colOff>
      <xdr:row>52</xdr:row>
      <xdr:rowOff>219075</xdr:rowOff>
    </xdr:to>
    <xdr:pic>
      <xdr:nvPicPr>
        <xdr:cNvPr id="6" name="รูปภาพ 8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9782175"/>
          <a:ext cx="6200775" cy="488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52</xdr:row>
      <xdr:rowOff>190500</xdr:rowOff>
    </xdr:from>
    <xdr:to>
      <xdr:col>29</xdr:col>
      <xdr:colOff>342900</xdr:colOff>
      <xdr:row>81</xdr:row>
      <xdr:rowOff>123825</xdr:rowOff>
    </xdr:to>
    <xdr:pic>
      <xdr:nvPicPr>
        <xdr:cNvPr id="7" name="รูปภาพ 1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14639925"/>
          <a:ext cx="12134850" cy="7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82</xdr:row>
      <xdr:rowOff>171450</xdr:rowOff>
    </xdr:from>
    <xdr:to>
      <xdr:col>21</xdr:col>
      <xdr:colOff>9525</xdr:colOff>
      <xdr:row>104</xdr:row>
      <xdr:rowOff>247650</xdr:rowOff>
    </xdr:to>
    <xdr:pic>
      <xdr:nvPicPr>
        <xdr:cNvPr id="8" name="รูปภาพ 2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2583775"/>
          <a:ext cx="7610475" cy="607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200025</xdr:colOff>
      <xdr:row>35</xdr:row>
      <xdr:rowOff>0</xdr:rowOff>
    </xdr:from>
    <xdr:to>
      <xdr:col>29</xdr:col>
      <xdr:colOff>333375</xdr:colOff>
      <xdr:row>52</xdr:row>
      <xdr:rowOff>247650</xdr:rowOff>
    </xdr:to>
    <xdr:pic>
      <xdr:nvPicPr>
        <xdr:cNvPr id="9" name="รูปภาพ 3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6975" y="9763125"/>
          <a:ext cx="6000750" cy="493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1</xdr:row>
      <xdr:rowOff>47625</xdr:rowOff>
    </xdr:from>
    <xdr:to>
      <xdr:col>16</xdr:col>
      <xdr:colOff>1143000</xdr:colOff>
      <xdr:row>7</xdr:row>
      <xdr:rowOff>97156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8500" y="460375"/>
          <a:ext cx="4992688" cy="1676719"/>
        </a:xfrm>
        <a:prstGeom prst="rect">
          <a:avLst/>
        </a:prstGeom>
      </xdr:spPr>
    </xdr:pic>
    <xdr:clientData/>
  </xdr:twoCellAnchor>
  <xdr:twoCellAnchor editAs="oneCell">
    <xdr:from>
      <xdr:col>10</xdr:col>
      <xdr:colOff>341313</xdr:colOff>
      <xdr:row>8</xdr:row>
      <xdr:rowOff>222249</xdr:rowOff>
    </xdr:from>
    <xdr:to>
      <xdr:col>17</xdr:col>
      <xdr:colOff>7937</xdr:colOff>
      <xdr:row>17</xdr:row>
      <xdr:rowOff>72885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78813" y="2500312"/>
          <a:ext cx="5072062" cy="2231886"/>
        </a:xfrm>
        <a:prstGeom prst="rect">
          <a:avLst/>
        </a:prstGeom>
      </xdr:spPr>
    </xdr:pic>
    <xdr:clientData/>
  </xdr:twoCellAnchor>
  <xdr:twoCellAnchor editAs="oneCell">
    <xdr:from>
      <xdr:col>10</xdr:col>
      <xdr:colOff>468313</xdr:colOff>
      <xdr:row>18</xdr:row>
      <xdr:rowOff>230187</xdr:rowOff>
    </xdr:from>
    <xdr:to>
      <xdr:col>17</xdr:col>
      <xdr:colOff>127818</xdr:colOff>
      <xdr:row>23</xdr:row>
      <xdr:rowOff>269875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5813" y="5167312"/>
          <a:ext cx="5064943" cy="1389063"/>
        </a:xfrm>
        <a:prstGeom prst="rect">
          <a:avLst/>
        </a:prstGeom>
      </xdr:spPr>
    </xdr:pic>
    <xdr:clientData/>
  </xdr:twoCellAnchor>
  <xdr:twoCellAnchor editAs="oneCell">
    <xdr:from>
      <xdr:col>10</xdr:col>
      <xdr:colOff>484188</xdr:colOff>
      <xdr:row>25</xdr:row>
      <xdr:rowOff>127001</xdr:rowOff>
    </xdr:from>
    <xdr:to>
      <xdr:col>16</xdr:col>
      <xdr:colOff>1119187</xdr:colOff>
      <xdr:row>35</xdr:row>
      <xdr:rowOff>193119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21688" y="6969126"/>
          <a:ext cx="4865687" cy="2844243"/>
        </a:xfrm>
        <a:prstGeom prst="rect">
          <a:avLst/>
        </a:prstGeom>
      </xdr:spPr>
    </xdr:pic>
    <xdr:clientData/>
  </xdr:twoCellAnchor>
  <xdr:twoCellAnchor editAs="oneCell">
    <xdr:from>
      <xdr:col>10</xdr:col>
      <xdr:colOff>436563</xdr:colOff>
      <xdr:row>37</xdr:row>
      <xdr:rowOff>79373</xdr:rowOff>
    </xdr:from>
    <xdr:to>
      <xdr:col>18</xdr:col>
      <xdr:colOff>420688</xdr:colOff>
      <xdr:row>64</xdr:row>
      <xdr:rowOff>174624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74063" y="10255248"/>
          <a:ext cx="5921375" cy="7596189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</xdr:colOff>
      <xdr:row>66</xdr:row>
      <xdr:rowOff>15874</xdr:rowOff>
    </xdr:from>
    <xdr:to>
      <xdr:col>19</xdr:col>
      <xdr:colOff>452437</xdr:colOff>
      <xdr:row>80</xdr:row>
      <xdr:rowOff>214313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56562" y="18248312"/>
          <a:ext cx="6802438" cy="4087814"/>
        </a:xfrm>
        <a:prstGeom prst="rect">
          <a:avLst/>
        </a:prstGeom>
      </xdr:spPr>
    </xdr:pic>
    <xdr:clientData/>
  </xdr:twoCellAnchor>
  <xdr:twoCellAnchor editAs="oneCell">
    <xdr:from>
      <xdr:col>10</xdr:col>
      <xdr:colOff>214301</xdr:colOff>
      <xdr:row>82</xdr:row>
      <xdr:rowOff>182562</xdr:rowOff>
    </xdr:from>
    <xdr:to>
      <xdr:col>16</xdr:col>
      <xdr:colOff>293676</xdr:colOff>
      <xdr:row>94</xdr:row>
      <xdr:rowOff>150812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51801" y="22860000"/>
          <a:ext cx="4310063" cy="330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352425</xdr:colOff>
      <xdr:row>0</xdr:row>
      <xdr:rowOff>247651</xdr:rowOff>
    </xdr:from>
    <xdr:to>
      <xdr:col>30</xdr:col>
      <xdr:colOff>84984</xdr:colOff>
      <xdr:row>12</xdr:row>
      <xdr:rowOff>114301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96950" y="247651"/>
          <a:ext cx="6666759" cy="3124200"/>
        </a:xfrm>
        <a:prstGeom prst="rect">
          <a:avLst/>
        </a:prstGeom>
      </xdr:spPr>
    </xdr:pic>
    <xdr:clientData/>
  </xdr:twoCellAnchor>
  <xdr:twoCellAnchor editAs="oneCell">
    <xdr:from>
      <xdr:col>17</xdr:col>
      <xdr:colOff>390525</xdr:colOff>
      <xdr:row>13</xdr:row>
      <xdr:rowOff>76199</xdr:rowOff>
    </xdr:from>
    <xdr:to>
      <xdr:col>30</xdr:col>
      <xdr:colOff>257175</xdr:colOff>
      <xdr:row>26</xdr:row>
      <xdr:rowOff>159891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35050" y="3609974"/>
          <a:ext cx="6800850" cy="36365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</xdr:colOff>
      <xdr:row>0</xdr:row>
      <xdr:rowOff>407988</xdr:rowOff>
    </xdr:from>
    <xdr:to>
      <xdr:col>17</xdr:col>
      <xdr:colOff>276224</xdr:colOff>
      <xdr:row>17</xdr:row>
      <xdr:rowOff>3175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2262" y="407988"/>
          <a:ext cx="5676900" cy="4056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19045</xdr:colOff>
      <xdr:row>17</xdr:row>
      <xdr:rowOff>269840</xdr:rowOff>
    </xdr:from>
    <xdr:to>
      <xdr:col>16</xdr:col>
      <xdr:colOff>634997</xdr:colOff>
      <xdr:row>24</xdr:row>
      <xdr:rowOff>95215</xdr:rowOff>
    </xdr:to>
    <xdr:pic>
      <xdr:nvPicPr>
        <xdr:cNvPr id="4" name="รูปภาพ 6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56545" y="4730715"/>
          <a:ext cx="4846640" cy="173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41270</xdr:colOff>
      <xdr:row>24</xdr:row>
      <xdr:rowOff>253949</xdr:rowOff>
    </xdr:from>
    <xdr:to>
      <xdr:col>16</xdr:col>
      <xdr:colOff>746124</xdr:colOff>
      <xdr:row>33</xdr:row>
      <xdr:rowOff>196424</xdr:rowOff>
    </xdr:to>
    <xdr:pic>
      <xdr:nvPicPr>
        <xdr:cNvPr id="5" name="รูปภาพ 7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78770" y="6619824"/>
          <a:ext cx="4935542" cy="2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26982</xdr:colOff>
      <xdr:row>55</xdr:row>
      <xdr:rowOff>26835</xdr:rowOff>
    </xdr:from>
    <xdr:to>
      <xdr:col>16</xdr:col>
      <xdr:colOff>1158874</xdr:colOff>
      <xdr:row>70</xdr:row>
      <xdr:rowOff>115621</xdr:rowOff>
    </xdr:to>
    <xdr:pic>
      <xdr:nvPicPr>
        <xdr:cNvPr id="6" name="รูปภาพ 8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4482" y="13893648"/>
          <a:ext cx="5362580" cy="4255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1585</xdr:colOff>
      <xdr:row>38</xdr:row>
      <xdr:rowOff>7800</xdr:rowOff>
    </xdr:from>
    <xdr:to>
      <xdr:col>17</xdr:col>
      <xdr:colOff>22452</xdr:colOff>
      <xdr:row>54</xdr:row>
      <xdr:rowOff>63365</xdr:rowOff>
    </xdr:to>
    <xdr:pic>
      <xdr:nvPicPr>
        <xdr:cNvPr id="9" name="รูปภาพ 3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9085" y="9151800"/>
          <a:ext cx="5426305" cy="450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492125</xdr:colOff>
      <xdr:row>94</xdr:row>
      <xdr:rowOff>119063</xdr:rowOff>
    </xdr:from>
    <xdr:to>
      <xdr:col>16</xdr:col>
      <xdr:colOff>28575</xdr:colOff>
      <xdr:row>110</xdr:row>
      <xdr:rowOff>193675</xdr:rowOff>
    </xdr:to>
    <xdr:pic>
      <xdr:nvPicPr>
        <xdr:cNvPr id="10" name="รูปภาพ 1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7813" y="25614313"/>
          <a:ext cx="4298950" cy="451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47624</xdr:colOff>
      <xdr:row>94</xdr:row>
      <xdr:rowOff>95251</xdr:rowOff>
    </xdr:from>
    <xdr:to>
      <xdr:col>24</xdr:col>
      <xdr:colOff>431800</xdr:colOff>
      <xdr:row>110</xdr:row>
      <xdr:rowOff>112713</xdr:rowOff>
    </xdr:to>
    <xdr:pic>
      <xdr:nvPicPr>
        <xdr:cNvPr id="11" name="รูปภาพ 2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5812" y="25590501"/>
          <a:ext cx="5281613" cy="445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71439</xdr:colOff>
      <xdr:row>111</xdr:row>
      <xdr:rowOff>71437</xdr:rowOff>
    </xdr:from>
    <xdr:to>
      <xdr:col>17</xdr:col>
      <xdr:colOff>150812</xdr:colOff>
      <xdr:row>117</xdr:row>
      <xdr:rowOff>266890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08939" y="30273625"/>
          <a:ext cx="5484811" cy="1862328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</xdr:colOff>
      <xdr:row>118</xdr:row>
      <xdr:rowOff>182563</xdr:rowOff>
    </xdr:from>
    <xdr:to>
      <xdr:col>17</xdr:col>
      <xdr:colOff>23811</xdr:colOff>
      <xdr:row>125</xdr:row>
      <xdr:rowOff>223419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56562" y="32329438"/>
          <a:ext cx="5310187" cy="1969669"/>
        </a:xfrm>
        <a:prstGeom prst="rect">
          <a:avLst/>
        </a:prstGeom>
      </xdr:spPr>
    </xdr:pic>
    <xdr:clientData/>
  </xdr:twoCellAnchor>
  <xdr:twoCellAnchor editAs="oneCell">
    <xdr:from>
      <xdr:col>10</xdr:col>
      <xdr:colOff>436564</xdr:colOff>
      <xdr:row>126</xdr:row>
      <xdr:rowOff>222249</xdr:rowOff>
    </xdr:from>
    <xdr:to>
      <xdr:col>17</xdr:col>
      <xdr:colOff>190500</xdr:colOff>
      <xdr:row>131</xdr:row>
      <xdr:rowOff>199570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74064" y="34567812"/>
          <a:ext cx="5159374" cy="1326696"/>
        </a:xfrm>
        <a:prstGeom prst="rect">
          <a:avLst/>
        </a:prstGeom>
      </xdr:spPr>
    </xdr:pic>
    <xdr:clientData/>
  </xdr:twoCellAnchor>
  <xdr:twoCellAnchor editAs="oneCell">
    <xdr:from>
      <xdr:col>9</xdr:col>
      <xdr:colOff>515937</xdr:colOff>
      <xdr:row>70</xdr:row>
      <xdr:rowOff>277811</xdr:rowOff>
    </xdr:from>
    <xdr:to>
      <xdr:col>16</xdr:col>
      <xdr:colOff>1063625</xdr:colOff>
      <xdr:row>77</xdr:row>
      <xdr:rowOff>257748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21625" y="19423061"/>
          <a:ext cx="5310188" cy="192462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77</xdr:row>
      <xdr:rowOff>230187</xdr:rowOff>
    </xdr:from>
    <xdr:to>
      <xdr:col>16</xdr:col>
      <xdr:colOff>991993</xdr:colOff>
      <xdr:row>84</xdr:row>
      <xdr:rowOff>103188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29563" y="21320125"/>
          <a:ext cx="5230618" cy="1817688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15873</xdr:colOff>
      <xdr:row>85</xdr:row>
      <xdr:rowOff>15860</xdr:rowOff>
    </xdr:from>
    <xdr:to>
      <xdr:col>16</xdr:col>
      <xdr:colOff>801685</xdr:colOff>
      <xdr:row>93</xdr:row>
      <xdr:rowOff>170901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53373" y="23328298"/>
          <a:ext cx="5016500" cy="20600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</xdr:colOff>
      <xdr:row>0</xdr:row>
      <xdr:rowOff>407988</xdr:rowOff>
    </xdr:from>
    <xdr:to>
      <xdr:col>17</xdr:col>
      <xdr:colOff>276224</xdr:colOff>
      <xdr:row>17</xdr:row>
      <xdr:rowOff>3175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9087" y="407988"/>
          <a:ext cx="5681662" cy="404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31767</xdr:colOff>
      <xdr:row>17</xdr:row>
      <xdr:rowOff>95250</xdr:rowOff>
    </xdr:from>
    <xdr:to>
      <xdr:col>18</xdr:col>
      <xdr:colOff>352131</xdr:colOff>
      <xdr:row>32</xdr:row>
      <xdr:rowOff>71438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69267" y="4556125"/>
          <a:ext cx="6257614" cy="4103688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31748</xdr:colOff>
      <xdr:row>33</xdr:row>
      <xdr:rowOff>15873</xdr:rowOff>
    </xdr:from>
    <xdr:to>
      <xdr:col>17</xdr:col>
      <xdr:colOff>350348</xdr:colOff>
      <xdr:row>52</xdr:row>
      <xdr:rowOff>55563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69248" y="8882061"/>
          <a:ext cx="5724038" cy="5318127"/>
        </a:xfrm>
        <a:prstGeom prst="rect">
          <a:avLst/>
        </a:prstGeom>
      </xdr:spPr>
    </xdr:pic>
    <xdr:clientData/>
  </xdr:twoCellAnchor>
  <xdr:twoCellAnchor editAs="oneCell">
    <xdr:from>
      <xdr:col>18</xdr:col>
      <xdr:colOff>420688</xdr:colOff>
      <xdr:row>17</xdr:row>
      <xdr:rowOff>206374</xdr:rowOff>
    </xdr:from>
    <xdr:to>
      <xdr:col>27</xdr:col>
      <xdr:colOff>216940</xdr:colOff>
      <xdr:row>29</xdr:row>
      <xdr:rowOff>142874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95438" y="4667249"/>
          <a:ext cx="5162002" cy="32305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531812</xdr:colOff>
      <xdr:row>1</xdr:row>
      <xdr:rowOff>15857</xdr:rowOff>
    </xdr:from>
    <xdr:to>
      <xdr:col>14</xdr:col>
      <xdr:colOff>7936</xdr:colOff>
      <xdr:row>17</xdr:row>
      <xdr:rowOff>157465</xdr:rowOff>
    </xdr:to>
    <xdr:pic>
      <xdr:nvPicPr>
        <xdr:cNvPr id="11" name="รูปภาพ 5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13687" y="428607"/>
          <a:ext cx="2135187" cy="3951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15853</xdr:colOff>
      <xdr:row>1</xdr:row>
      <xdr:rowOff>15873</xdr:rowOff>
    </xdr:from>
    <xdr:to>
      <xdr:col>21</xdr:col>
      <xdr:colOff>504738</xdr:colOff>
      <xdr:row>11</xdr:row>
      <xdr:rowOff>95248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8603" y="428623"/>
          <a:ext cx="3679760" cy="2460625"/>
        </a:xfrm>
        <a:prstGeom prst="rect">
          <a:avLst/>
        </a:prstGeom>
      </xdr:spPr>
    </xdr:pic>
    <xdr:clientData/>
  </xdr:twoCellAnchor>
  <xdr:twoCellAnchor editAs="oneCell">
    <xdr:from>
      <xdr:col>14</xdr:col>
      <xdr:colOff>246062</xdr:colOff>
      <xdr:row>12</xdr:row>
      <xdr:rowOff>190502</xdr:rowOff>
    </xdr:from>
    <xdr:to>
      <xdr:col>21</xdr:col>
      <xdr:colOff>357188</xdr:colOff>
      <xdr:row>20</xdr:row>
      <xdr:rowOff>161290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7000" y="3222627"/>
          <a:ext cx="3833813" cy="187578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23811</xdr:colOff>
      <xdr:row>21</xdr:row>
      <xdr:rowOff>55516</xdr:rowOff>
    </xdr:from>
    <xdr:to>
      <xdr:col>16</xdr:col>
      <xdr:colOff>357187</xdr:colOff>
      <xdr:row>31</xdr:row>
      <xdr:rowOff>15493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499" y="5230766"/>
          <a:ext cx="3524251" cy="2341227"/>
        </a:xfrm>
        <a:prstGeom prst="rect">
          <a:avLst/>
        </a:prstGeom>
      </xdr:spPr>
    </xdr:pic>
    <xdr:clientData/>
  </xdr:twoCellAnchor>
  <xdr:twoCellAnchor editAs="oneCell">
    <xdr:from>
      <xdr:col>17</xdr:col>
      <xdr:colOff>7916</xdr:colOff>
      <xdr:row>21</xdr:row>
      <xdr:rowOff>47582</xdr:rowOff>
    </xdr:from>
    <xdr:to>
      <xdr:col>24</xdr:col>
      <xdr:colOff>23250</xdr:colOff>
      <xdr:row>33</xdr:row>
      <xdr:rowOff>79333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4291" y="5222832"/>
          <a:ext cx="3738022" cy="2889251"/>
        </a:xfrm>
        <a:prstGeom prst="rect">
          <a:avLst/>
        </a:prstGeom>
      </xdr:spPr>
    </xdr:pic>
    <xdr:clientData/>
  </xdr:twoCellAnchor>
  <xdr:twoCellAnchor editAs="oneCell">
    <xdr:from>
      <xdr:col>9</xdr:col>
      <xdr:colOff>484188</xdr:colOff>
      <xdr:row>32</xdr:row>
      <xdr:rowOff>95250</xdr:rowOff>
    </xdr:from>
    <xdr:to>
      <xdr:col>17</xdr:col>
      <xdr:colOff>39284</xdr:colOff>
      <xdr:row>42</xdr:row>
      <xdr:rowOff>79375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6063" y="7889875"/>
          <a:ext cx="3809596" cy="2365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7</xdr:col>
      <xdr:colOff>9525</xdr:colOff>
      <xdr:row>17</xdr:row>
      <xdr:rowOff>228600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85800"/>
          <a:ext cx="6115050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112</xdr:row>
      <xdr:rowOff>28575</xdr:rowOff>
    </xdr:from>
    <xdr:to>
      <xdr:col>2</xdr:col>
      <xdr:colOff>2000250</xdr:colOff>
      <xdr:row>122</xdr:row>
      <xdr:rowOff>133350</xdr:rowOff>
    </xdr:to>
    <xdr:pic>
      <xdr:nvPicPr>
        <xdr:cNvPr id="3" name="รูปภาพ 5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1"/>
        <a:stretch>
          <a:fillRect/>
        </a:stretch>
      </xdr:blipFill>
      <xdr:spPr bwMode="auto">
        <a:xfrm>
          <a:off x="504825" y="30651450"/>
          <a:ext cx="220980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43</xdr:row>
      <xdr:rowOff>76200</xdr:rowOff>
    </xdr:from>
    <xdr:to>
      <xdr:col>7</xdr:col>
      <xdr:colOff>161925</xdr:colOff>
      <xdr:row>60</xdr:row>
      <xdr:rowOff>247650</xdr:rowOff>
    </xdr:to>
    <xdr:pic>
      <xdr:nvPicPr>
        <xdr:cNvPr id="4" name="รูปภาพ 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077700"/>
          <a:ext cx="6200775" cy="488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85</xdr:row>
      <xdr:rowOff>133350</xdr:rowOff>
    </xdr:from>
    <xdr:to>
      <xdr:col>7</xdr:col>
      <xdr:colOff>19050</xdr:colOff>
      <xdr:row>106</xdr:row>
      <xdr:rowOff>19050</xdr:rowOff>
    </xdr:to>
    <xdr:pic>
      <xdr:nvPicPr>
        <xdr:cNvPr id="5" name="รูปภาพ 2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431500"/>
          <a:ext cx="6076950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61</xdr:row>
      <xdr:rowOff>19050</xdr:rowOff>
    </xdr:from>
    <xdr:to>
      <xdr:col>7</xdr:col>
      <xdr:colOff>76200</xdr:colOff>
      <xdr:row>80</xdr:row>
      <xdr:rowOff>133350</xdr:rowOff>
    </xdr:to>
    <xdr:pic>
      <xdr:nvPicPr>
        <xdr:cNvPr id="6" name="รูปภาพ 3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011650"/>
          <a:ext cx="6124575" cy="503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19</xdr:row>
      <xdr:rowOff>57150</xdr:rowOff>
    </xdr:from>
    <xdr:to>
      <xdr:col>7</xdr:col>
      <xdr:colOff>0</xdr:colOff>
      <xdr:row>38</xdr:row>
      <xdr:rowOff>104775</xdr:rowOff>
    </xdr:to>
    <xdr:pic>
      <xdr:nvPicPr>
        <xdr:cNvPr id="7" name="รูปภาพ 9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400675"/>
          <a:ext cx="6115050" cy="531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127</xdr:row>
      <xdr:rowOff>190500</xdr:rowOff>
    </xdr:from>
    <xdr:to>
      <xdr:col>7</xdr:col>
      <xdr:colOff>447675</xdr:colOff>
      <xdr:row>140</xdr:row>
      <xdr:rowOff>19050</xdr:rowOff>
    </xdr:to>
    <xdr:pic>
      <xdr:nvPicPr>
        <xdr:cNvPr id="8" name="รูปภาพ 13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23400"/>
          <a:ext cx="650557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14</xdr:row>
      <xdr:rowOff>114300</xdr:rowOff>
    </xdr:from>
    <xdr:to>
      <xdr:col>20</xdr:col>
      <xdr:colOff>123825</xdr:colOff>
      <xdr:row>28</xdr:row>
      <xdr:rowOff>140955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15275" y="4105275"/>
          <a:ext cx="6972300" cy="389380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30</xdr:row>
      <xdr:rowOff>19050</xdr:rowOff>
    </xdr:from>
    <xdr:to>
      <xdr:col>29</xdr:col>
      <xdr:colOff>314326</xdr:colOff>
      <xdr:row>48</xdr:row>
      <xdr:rowOff>114300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81850" y="8429625"/>
          <a:ext cx="12696826" cy="5086350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14</xdr:row>
      <xdr:rowOff>47625</xdr:rowOff>
    </xdr:from>
    <xdr:to>
      <xdr:col>36</xdr:col>
      <xdr:colOff>152400</xdr:colOff>
      <xdr:row>25</xdr:row>
      <xdr:rowOff>238125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59050" y="4038600"/>
          <a:ext cx="8191500" cy="320992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29</xdr:row>
      <xdr:rowOff>0</xdr:rowOff>
    </xdr:from>
    <xdr:to>
      <xdr:col>49</xdr:col>
      <xdr:colOff>466725</xdr:colOff>
      <xdr:row>46</xdr:row>
      <xdr:rowOff>152400</xdr:rowOff>
    </xdr:to>
    <xdr:pic>
      <xdr:nvPicPr>
        <xdr:cNvPr id="12" name="รูปภาพ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1150" y="8134350"/>
          <a:ext cx="10067925" cy="4867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nestockhome.com/usg_galaxy.htm" TargetMode="External"/><Relationship Id="rId2" Type="http://schemas.openxmlformats.org/officeDocument/2006/relationships/hyperlink" Target="http://luckycenterceiling.com/sm_23619_104124_USG.htm" TargetMode="External"/><Relationship Id="rId1" Type="http://schemas.openxmlformats.org/officeDocument/2006/relationships/hyperlink" Target="http://www.ycplywood.com/Products/117-.aspx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s://www.onestockhome.com/" TargetMode="External"/><Relationship Id="rId7" Type="http://schemas.openxmlformats.org/officeDocument/2006/relationships/printerSettings" Target="../printerSettings/printerSettings25.bin"/><Relationship Id="rId2" Type="http://schemas.openxmlformats.org/officeDocument/2006/relationships/hyperlink" Target="http://www.ycplywood.com/" TargetMode="External"/><Relationship Id="rId1" Type="http://schemas.openxmlformats.org/officeDocument/2006/relationships/hyperlink" Target="mailto:niwatsan@yahoo.com" TargetMode="External"/><Relationship Id="rId6" Type="http://schemas.openxmlformats.org/officeDocument/2006/relationships/hyperlink" Target="https://www.boonthavorn.com/" TargetMode="External"/><Relationship Id="rId5" Type="http://schemas.openxmlformats.org/officeDocument/2006/relationships/hyperlink" Target="http://www.chaleewatsadu.com/" TargetMode="External"/><Relationship Id="rId4" Type="http://schemas.openxmlformats.org/officeDocument/2006/relationships/hyperlink" Target="https://www.onestockhome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1"/>
  <sheetViews>
    <sheetView view="pageBreakPreview" topLeftCell="A10" zoomScaleNormal="100" zoomScaleSheetLayoutView="100" workbookViewId="0">
      <selection activeCell="D14" sqref="D14"/>
    </sheetView>
  </sheetViews>
  <sheetFormatPr defaultRowHeight="18.75"/>
  <cols>
    <col min="1" max="1" width="5.85546875" style="561" customWidth="1"/>
    <col min="2" max="2" width="42" style="561" customWidth="1"/>
    <col min="3" max="3" width="11.85546875" style="561" customWidth="1"/>
    <col min="4" max="4" width="10.140625" style="561" customWidth="1"/>
    <col min="5" max="6" width="14.85546875" style="561" customWidth="1"/>
    <col min="7" max="7" width="9.140625" style="561"/>
    <col min="8" max="8" width="15.28515625" style="561" customWidth="1"/>
    <col min="9" max="9" width="7.85546875" style="561" customWidth="1"/>
    <col min="10" max="10" width="11" style="561" bestFit="1" customWidth="1"/>
    <col min="11" max="256" width="9.140625" style="561"/>
    <col min="257" max="257" width="5.85546875" style="561" customWidth="1"/>
    <col min="258" max="258" width="42" style="561" customWidth="1"/>
    <col min="259" max="259" width="13.5703125" style="561" customWidth="1"/>
    <col min="260" max="260" width="10.140625" style="561" customWidth="1"/>
    <col min="261" max="261" width="14.5703125" style="561" customWidth="1"/>
    <col min="262" max="262" width="11.42578125" style="561" customWidth="1"/>
    <col min="263" max="263" width="9.140625" style="561"/>
    <col min="264" max="264" width="15.28515625" style="561" customWidth="1"/>
    <col min="265" max="265" width="7.85546875" style="561" customWidth="1"/>
    <col min="266" max="266" width="11" style="561" bestFit="1" customWidth="1"/>
    <col min="267" max="512" width="9.140625" style="561"/>
    <col min="513" max="513" width="5.85546875" style="561" customWidth="1"/>
    <col min="514" max="514" width="42" style="561" customWidth="1"/>
    <col min="515" max="515" width="13.5703125" style="561" customWidth="1"/>
    <col min="516" max="516" width="10.140625" style="561" customWidth="1"/>
    <col min="517" max="517" width="14.5703125" style="561" customWidth="1"/>
    <col min="518" max="518" width="11.42578125" style="561" customWidth="1"/>
    <col min="519" max="519" width="9.140625" style="561"/>
    <col min="520" max="520" width="15.28515625" style="561" customWidth="1"/>
    <col min="521" max="521" width="7.85546875" style="561" customWidth="1"/>
    <col min="522" max="522" width="11" style="561" bestFit="1" customWidth="1"/>
    <col min="523" max="768" width="9.140625" style="561"/>
    <col min="769" max="769" width="5.85546875" style="561" customWidth="1"/>
    <col min="770" max="770" width="42" style="561" customWidth="1"/>
    <col min="771" max="771" width="13.5703125" style="561" customWidth="1"/>
    <col min="772" max="772" width="10.140625" style="561" customWidth="1"/>
    <col min="773" max="773" width="14.5703125" style="561" customWidth="1"/>
    <col min="774" max="774" width="11.42578125" style="561" customWidth="1"/>
    <col min="775" max="775" width="9.140625" style="561"/>
    <col min="776" max="776" width="15.28515625" style="561" customWidth="1"/>
    <col min="777" max="777" width="7.85546875" style="561" customWidth="1"/>
    <col min="778" max="778" width="11" style="561" bestFit="1" customWidth="1"/>
    <col min="779" max="1024" width="9.140625" style="561"/>
    <col min="1025" max="1025" width="5.85546875" style="561" customWidth="1"/>
    <col min="1026" max="1026" width="42" style="561" customWidth="1"/>
    <col min="1027" max="1027" width="13.5703125" style="561" customWidth="1"/>
    <col min="1028" max="1028" width="10.140625" style="561" customWidth="1"/>
    <col min="1029" max="1029" width="14.5703125" style="561" customWidth="1"/>
    <col min="1030" max="1030" width="11.42578125" style="561" customWidth="1"/>
    <col min="1031" max="1031" width="9.140625" style="561"/>
    <col min="1032" max="1032" width="15.28515625" style="561" customWidth="1"/>
    <col min="1033" max="1033" width="7.85546875" style="561" customWidth="1"/>
    <col min="1034" max="1034" width="11" style="561" bestFit="1" customWidth="1"/>
    <col min="1035" max="1280" width="9.140625" style="561"/>
    <col min="1281" max="1281" width="5.85546875" style="561" customWidth="1"/>
    <col min="1282" max="1282" width="42" style="561" customWidth="1"/>
    <col min="1283" max="1283" width="13.5703125" style="561" customWidth="1"/>
    <col min="1284" max="1284" width="10.140625" style="561" customWidth="1"/>
    <col min="1285" max="1285" width="14.5703125" style="561" customWidth="1"/>
    <col min="1286" max="1286" width="11.42578125" style="561" customWidth="1"/>
    <col min="1287" max="1287" width="9.140625" style="561"/>
    <col min="1288" max="1288" width="15.28515625" style="561" customWidth="1"/>
    <col min="1289" max="1289" width="7.85546875" style="561" customWidth="1"/>
    <col min="1290" max="1290" width="11" style="561" bestFit="1" customWidth="1"/>
    <col min="1291" max="1536" width="9.140625" style="561"/>
    <col min="1537" max="1537" width="5.85546875" style="561" customWidth="1"/>
    <col min="1538" max="1538" width="42" style="561" customWidth="1"/>
    <col min="1539" max="1539" width="13.5703125" style="561" customWidth="1"/>
    <col min="1540" max="1540" width="10.140625" style="561" customWidth="1"/>
    <col min="1541" max="1541" width="14.5703125" style="561" customWidth="1"/>
    <col min="1542" max="1542" width="11.42578125" style="561" customWidth="1"/>
    <col min="1543" max="1543" width="9.140625" style="561"/>
    <col min="1544" max="1544" width="15.28515625" style="561" customWidth="1"/>
    <col min="1545" max="1545" width="7.85546875" style="561" customWidth="1"/>
    <col min="1546" max="1546" width="11" style="561" bestFit="1" customWidth="1"/>
    <col min="1547" max="1792" width="9.140625" style="561"/>
    <col min="1793" max="1793" width="5.85546875" style="561" customWidth="1"/>
    <col min="1794" max="1794" width="42" style="561" customWidth="1"/>
    <col min="1795" max="1795" width="13.5703125" style="561" customWidth="1"/>
    <col min="1796" max="1796" width="10.140625" style="561" customWidth="1"/>
    <col min="1797" max="1797" width="14.5703125" style="561" customWidth="1"/>
    <col min="1798" max="1798" width="11.42578125" style="561" customWidth="1"/>
    <col min="1799" max="1799" width="9.140625" style="561"/>
    <col min="1800" max="1800" width="15.28515625" style="561" customWidth="1"/>
    <col min="1801" max="1801" width="7.85546875" style="561" customWidth="1"/>
    <col min="1802" max="1802" width="11" style="561" bestFit="1" customWidth="1"/>
    <col min="1803" max="2048" width="9.140625" style="561"/>
    <col min="2049" max="2049" width="5.85546875" style="561" customWidth="1"/>
    <col min="2050" max="2050" width="42" style="561" customWidth="1"/>
    <col min="2051" max="2051" width="13.5703125" style="561" customWidth="1"/>
    <col min="2052" max="2052" width="10.140625" style="561" customWidth="1"/>
    <col min="2053" max="2053" width="14.5703125" style="561" customWidth="1"/>
    <col min="2054" max="2054" width="11.42578125" style="561" customWidth="1"/>
    <col min="2055" max="2055" width="9.140625" style="561"/>
    <col min="2056" max="2056" width="15.28515625" style="561" customWidth="1"/>
    <col min="2057" max="2057" width="7.85546875" style="561" customWidth="1"/>
    <col min="2058" max="2058" width="11" style="561" bestFit="1" customWidth="1"/>
    <col min="2059" max="2304" width="9.140625" style="561"/>
    <col min="2305" max="2305" width="5.85546875" style="561" customWidth="1"/>
    <col min="2306" max="2306" width="42" style="561" customWidth="1"/>
    <col min="2307" max="2307" width="13.5703125" style="561" customWidth="1"/>
    <col min="2308" max="2308" width="10.140625" style="561" customWidth="1"/>
    <col min="2309" max="2309" width="14.5703125" style="561" customWidth="1"/>
    <col min="2310" max="2310" width="11.42578125" style="561" customWidth="1"/>
    <col min="2311" max="2311" width="9.140625" style="561"/>
    <col min="2312" max="2312" width="15.28515625" style="561" customWidth="1"/>
    <col min="2313" max="2313" width="7.85546875" style="561" customWidth="1"/>
    <col min="2314" max="2314" width="11" style="561" bestFit="1" customWidth="1"/>
    <col min="2315" max="2560" width="9.140625" style="561"/>
    <col min="2561" max="2561" width="5.85546875" style="561" customWidth="1"/>
    <col min="2562" max="2562" width="42" style="561" customWidth="1"/>
    <col min="2563" max="2563" width="13.5703125" style="561" customWidth="1"/>
    <col min="2564" max="2564" width="10.140625" style="561" customWidth="1"/>
    <col min="2565" max="2565" width="14.5703125" style="561" customWidth="1"/>
    <col min="2566" max="2566" width="11.42578125" style="561" customWidth="1"/>
    <col min="2567" max="2567" width="9.140625" style="561"/>
    <col min="2568" max="2568" width="15.28515625" style="561" customWidth="1"/>
    <col min="2569" max="2569" width="7.85546875" style="561" customWidth="1"/>
    <col min="2570" max="2570" width="11" style="561" bestFit="1" customWidth="1"/>
    <col min="2571" max="2816" width="9.140625" style="561"/>
    <col min="2817" max="2817" width="5.85546875" style="561" customWidth="1"/>
    <col min="2818" max="2818" width="42" style="561" customWidth="1"/>
    <col min="2819" max="2819" width="13.5703125" style="561" customWidth="1"/>
    <col min="2820" max="2820" width="10.140625" style="561" customWidth="1"/>
    <col min="2821" max="2821" width="14.5703125" style="561" customWidth="1"/>
    <col min="2822" max="2822" width="11.42578125" style="561" customWidth="1"/>
    <col min="2823" max="2823" width="9.140625" style="561"/>
    <col min="2824" max="2824" width="15.28515625" style="561" customWidth="1"/>
    <col min="2825" max="2825" width="7.85546875" style="561" customWidth="1"/>
    <col min="2826" max="2826" width="11" style="561" bestFit="1" customWidth="1"/>
    <col min="2827" max="3072" width="9.140625" style="561"/>
    <col min="3073" max="3073" width="5.85546875" style="561" customWidth="1"/>
    <col min="3074" max="3074" width="42" style="561" customWidth="1"/>
    <col min="3075" max="3075" width="13.5703125" style="561" customWidth="1"/>
    <col min="3076" max="3076" width="10.140625" style="561" customWidth="1"/>
    <col min="3077" max="3077" width="14.5703125" style="561" customWidth="1"/>
    <col min="3078" max="3078" width="11.42578125" style="561" customWidth="1"/>
    <col min="3079" max="3079" width="9.140625" style="561"/>
    <col min="3080" max="3080" width="15.28515625" style="561" customWidth="1"/>
    <col min="3081" max="3081" width="7.85546875" style="561" customWidth="1"/>
    <col min="3082" max="3082" width="11" style="561" bestFit="1" customWidth="1"/>
    <col min="3083" max="3328" width="9.140625" style="561"/>
    <col min="3329" max="3329" width="5.85546875" style="561" customWidth="1"/>
    <col min="3330" max="3330" width="42" style="561" customWidth="1"/>
    <col min="3331" max="3331" width="13.5703125" style="561" customWidth="1"/>
    <col min="3332" max="3332" width="10.140625" style="561" customWidth="1"/>
    <col min="3333" max="3333" width="14.5703125" style="561" customWidth="1"/>
    <col min="3334" max="3334" width="11.42578125" style="561" customWidth="1"/>
    <col min="3335" max="3335" width="9.140625" style="561"/>
    <col min="3336" max="3336" width="15.28515625" style="561" customWidth="1"/>
    <col min="3337" max="3337" width="7.85546875" style="561" customWidth="1"/>
    <col min="3338" max="3338" width="11" style="561" bestFit="1" customWidth="1"/>
    <col min="3339" max="3584" width="9.140625" style="561"/>
    <col min="3585" max="3585" width="5.85546875" style="561" customWidth="1"/>
    <col min="3586" max="3586" width="42" style="561" customWidth="1"/>
    <col min="3587" max="3587" width="13.5703125" style="561" customWidth="1"/>
    <col min="3588" max="3588" width="10.140625" style="561" customWidth="1"/>
    <col min="3589" max="3589" width="14.5703125" style="561" customWidth="1"/>
    <col min="3590" max="3590" width="11.42578125" style="561" customWidth="1"/>
    <col min="3591" max="3591" width="9.140625" style="561"/>
    <col min="3592" max="3592" width="15.28515625" style="561" customWidth="1"/>
    <col min="3593" max="3593" width="7.85546875" style="561" customWidth="1"/>
    <col min="3594" max="3594" width="11" style="561" bestFit="1" customWidth="1"/>
    <col min="3595" max="3840" width="9.140625" style="561"/>
    <col min="3841" max="3841" width="5.85546875" style="561" customWidth="1"/>
    <col min="3842" max="3842" width="42" style="561" customWidth="1"/>
    <col min="3843" max="3843" width="13.5703125" style="561" customWidth="1"/>
    <col min="3844" max="3844" width="10.140625" style="561" customWidth="1"/>
    <col min="3845" max="3845" width="14.5703125" style="561" customWidth="1"/>
    <col min="3846" max="3846" width="11.42578125" style="561" customWidth="1"/>
    <col min="3847" max="3847" width="9.140625" style="561"/>
    <col min="3848" max="3848" width="15.28515625" style="561" customWidth="1"/>
    <col min="3849" max="3849" width="7.85546875" style="561" customWidth="1"/>
    <col min="3850" max="3850" width="11" style="561" bestFit="1" customWidth="1"/>
    <col min="3851" max="4096" width="9.140625" style="561"/>
    <col min="4097" max="4097" width="5.85546875" style="561" customWidth="1"/>
    <col min="4098" max="4098" width="42" style="561" customWidth="1"/>
    <col min="4099" max="4099" width="13.5703125" style="561" customWidth="1"/>
    <col min="4100" max="4100" width="10.140625" style="561" customWidth="1"/>
    <col min="4101" max="4101" width="14.5703125" style="561" customWidth="1"/>
    <col min="4102" max="4102" width="11.42578125" style="561" customWidth="1"/>
    <col min="4103" max="4103" width="9.140625" style="561"/>
    <col min="4104" max="4104" width="15.28515625" style="561" customWidth="1"/>
    <col min="4105" max="4105" width="7.85546875" style="561" customWidth="1"/>
    <col min="4106" max="4106" width="11" style="561" bestFit="1" customWidth="1"/>
    <col min="4107" max="4352" width="9.140625" style="561"/>
    <col min="4353" max="4353" width="5.85546875" style="561" customWidth="1"/>
    <col min="4354" max="4354" width="42" style="561" customWidth="1"/>
    <col min="4355" max="4355" width="13.5703125" style="561" customWidth="1"/>
    <col min="4356" max="4356" width="10.140625" style="561" customWidth="1"/>
    <col min="4357" max="4357" width="14.5703125" style="561" customWidth="1"/>
    <col min="4358" max="4358" width="11.42578125" style="561" customWidth="1"/>
    <col min="4359" max="4359" width="9.140625" style="561"/>
    <col min="4360" max="4360" width="15.28515625" style="561" customWidth="1"/>
    <col min="4361" max="4361" width="7.85546875" style="561" customWidth="1"/>
    <col min="4362" max="4362" width="11" style="561" bestFit="1" customWidth="1"/>
    <col min="4363" max="4608" width="9.140625" style="561"/>
    <col min="4609" max="4609" width="5.85546875" style="561" customWidth="1"/>
    <col min="4610" max="4610" width="42" style="561" customWidth="1"/>
    <col min="4611" max="4611" width="13.5703125" style="561" customWidth="1"/>
    <col min="4612" max="4612" width="10.140625" style="561" customWidth="1"/>
    <col min="4613" max="4613" width="14.5703125" style="561" customWidth="1"/>
    <col min="4614" max="4614" width="11.42578125" style="561" customWidth="1"/>
    <col min="4615" max="4615" width="9.140625" style="561"/>
    <col min="4616" max="4616" width="15.28515625" style="561" customWidth="1"/>
    <col min="4617" max="4617" width="7.85546875" style="561" customWidth="1"/>
    <col min="4618" max="4618" width="11" style="561" bestFit="1" customWidth="1"/>
    <col min="4619" max="4864" width="9.140625" style="561"/>
    <col min="4865" max="4865" width="5.85546875" style="561" customWidth="1"/>
    <col min="4866" max="4866" width="42" style="561" customWidth="1"/>
    <col min="4867" max="4867" width="13.5703125" style="561" customWidth="1"/>
    <col min="4868" max="4868" width="10.140625" style="561" customWidth="1"/>
    <col min="4869" max="4869" width="14.5703125" style="561" customWidth="1"/>
    <col min="4870" max="4870" width="11.42578125" style="561" customWidth="1"/>
    <col min="4871" max="4871" width="9.140625" style="561"/>
    <col min="4872" max="4872" width="15.28515625" style="561" customWidth="1"/>
    <col min="4873" max="4873" width="7.85546875" style="561" customWidth="1"/>
    <col min="4874" max="4874" width="11" style="561" bestFit="1" customWidth="1"/>
    <col min="4875" max="5120" width="9.140625" style="561"/>
    <col min="5121" max="5121" width="5.85546875" style="561" customWidth="1"/>
    <col min="5122" max="5122" width="42" style="561" customWidth="1"/>
    <col min="5123" max="5123" width="13.5703125" style="561" customWidth="1"/>
    <col min="5124" max="5124" width="10.140625" style="561" customWidth="1"/>
    <col min="5125" max="5125" width="14.5703125" style="561" customWidth="1"/>
    <col min="5126" max="5126" width="11.42578125" style="561" customWidth="1"/>
    <col min="5127" max="5127" width="9.140625" style="561"/>
    <col min="5128" max="5128" width="15.28515625" style="561" customWidth="1"/>
    <col min="5129" max="5129" width="7.85546875" style="561" customWidth="1"/>
    <col min="5130" max="5130" width="11" style="561" bestFit="1" customWidth="1"/>
    <col min="5131" max="5376" width="9.140625" style="561"/>
    <col min="5377" max="5377" width="5.85546875" style="561" customWidth="1"/>
    <col min="5378" max="5378" width="42" style="561" customWidth="1"/>
    <col min="5379" max="5379" width="13.5703125" style="561" customWidth="1"/>
    <col min="5380" max="5380" width="10.140625" style="561" customWidth="1"/>
    <col min="5381" max="5381" width="14.5703125" style="561" customWidth="1"/>
    <col min="5382" max="5382" width="11.42578125" style="561" customWidth="1"/>
    <col min="5383" max="5383" width="9.140625" style="561"/>
    <col min="5384" max="5384" width="15.28515625" style="561" customWidth="1"/>
    <col min="5385" max="5385" width="7.85546875" style="561" customWidth="1"/>
    <col min="5386" max="5386" width="11" style="561" bestFit="1" customWidth="1"/>
    <col min="5387" max="5632" width="9.140625" style="561"/>
    <col min="5633" max="5633" width="5.85546875" style="561" customWidth="1"/>
    <col min="5634" max="5634" width="42" style="561" customWidth="1"/>
    <col min="5635" max="5635" width="13.5703125" style="561" customWidth="1"/>
    <col min="5636" max="5636" width="10.140625" style="561" customWidth="1"/>
    <col min="5637" max="5637" width="14.5703125" style="561" customWidth="1"/>
    <col min="5638" max="5638" width="11.42578125" style="561" customWidth="1"/>
    <col min="5639" max="5639" width="9.140625" style="561"/>
    <col min="5640" max="5640" width="15.28515625" style="561" customWidth="1"/>
    <col min="5641" max="5641" width="7.85546875" style="561" customWidth="1"/>
    <col min="5642" max="5642" width="11" style="561" bestFit="1" customWidth="1"/>
    <col min="5643" max="5888" width="9.140625" style="561"/>
    <col min="5889" max="5889" width="5.85546875" style="561" customWidth="1"/>
    <col min="5890" max="5890" width="42" style="561" customWidth="1"/>
    <col min="5891" max="5891" width="13.5703125" style="561" customWidth="1"/>
    <col min="5892" max="5892" width="10.140625" style="561" customWidth="1"/>
    <col min="5893" max="5893" width="14.5703125" style="561" customWidth="1"/>
    <col min="5894" max="5894" width="11.42578125" style="561" customWidth="1"/>
    <col min="5895" max="5895" width="9.140625" style="561"/>
    <col min="5896" max="5896" width="15.28515625" style="561" customWidth="1"/>
    <col min="5897" max="5897" width="7.85546875" style="561" customWidth="1"/>
    <col min="5898" max="5898" width="11" style="561" bestFit="1" customWidth="1"/>
    <col min="5899" max="6144" width="9.140625" style="561"/>
    <col min="6145" max="6145" width="5.85546875" style="561" customWidth="1"/>
    <col min="6146" max="6146" width="42" style="561" customWidth="1"/>
    <col min="6147" max="6147" width="13.5703125" style="561" customWidth="1"/>
    <col min="6148" max="6148" width="10.140625" style="561" customWidth="1"/>
    <col min="6149" max="6149" width="14.5703125" style="561" customWidth="1"/>
    <col min="6150" max="6150" width="11.42578125" style="561" customWidth="1"/>
    <col min="6151" max="6151" width="9.140625" style="561"/>
    <col min="6152" max="6152" width="15.28515625" style="561" customWidth="1"/>
    <col min="6153" max="6153" width="7.85546875" style="561" customWidth="1"/>
    <col min="6154" max="6154" width="11" style="561" bestFit="1" customWidth="1"/>
    <col min="6155" max="6400" width="9.140625" style="561"/>
    <col min="6401" max="6401" width="5.85546875" style="561" customWidth="1"/>
    <col min="6402" max="6402" width="42" style="561" customWidth="1"/>
    <col min="6403" max="6403" width="13.5703125" style="561" customWidth="1"/>
    <col min="6404" max="6404" width="10.140625" style="561" customWidth="1"/>
    <col min="6405" max="6405" width="14.5703125" style="561" customWidth="1"/>
    <col min="6406" max="6406" width="11.42578125" style="561" customWidth="1"/>
    <col min="6407" max="6407" width="9.140625" style="561"/>
    <col min="6408" max="6408" width="15.28515625" style="561" customWidth="1"/>
    <col min="6409" max="6409" width="7.85546875" style="561" customWidth="1"/>
    <col min="6410" max="6410" width="11" style="561" bestFit="1" customWidth="1"/>
    <col min="6411" max="6656" width="9.140625" style="561"/>
    <col min="6657" max="6657" width="5.85546875" style="561" customWidth="1"/>
    <col min="6658" max="6658" width="42" style="561" customWidth="1"/>
    <col min="6659" max="6659" width="13.5703125" style="561" customWidth="1"/>
    <col min="6660" max="6660" width="10.140625" style="561" customWidth="1"/>
    <col min="6661" max="6661" width="14.5703125" style="561" customWidth="1"/>
    <col min="6662" max="6662" width="11.42578125" style="561" customWidth="1"/>
    <col min="6663" max="6663" width="9.140625" style="561"/>
    <col min="6664" max="6664" width="15.28515625" style="561" customWidth="1"/>
    <col min="6665" max="6665" width="7.85546875" style="561" customWidth="1"/>
    <col min="6666" max="6666" width="11" style="561" bestFit="1" customWidth="1"/>
    <col min="6667" max="6912" width="9.140625" style="561"/>
    <col min="6913" max="6913" width="5.85546875" style="561" customWidth="1"/>
    <col min="6914" max="6914" width="42" style="561" customWidth="1"/>
    <col min="6915" max="6915" width="13.5703125" style="561" customWidth="1"/>
    <col min="6916" max="6916" width="10.140625" style="561" customWidth="1"/>
    <col min="6917" max="6917" width="14.5703125" style="561" customWidth="1"/>
    <col min="6918" max="6918" width="11.42578125" style="561" customWidth="1"/>
    <col min="6919" max="6919" width="9.140625" style="561"/>
    <col min="6920" max="6920" width="15.28515625" style="561" customWidth="1"/>
    <col min="6921" max="6921" width="7.85546875" style="561" customWidth="1"/>
    <col min="6922" max="6922" width="11" style="561" bestFit="1" customWidth="1"/>
    <col min="6923" max="7168" width="9.140625" style="561"/>
    <col min="7169" max="7169" width="5.85546875" style="561" customWidth="1"/>
    <col min="7170" max="7170" width="42" style="561" customWidth="1"/>
    <col min="7171" max="7171" width="13.5703125" style="561" customWidth="1"/>
    <col min="7172" max="7172" width="10.140625" style="561" customWidth="1"/>
    <col min="7173" max="7173" width="14.5703125" style="561" customWidth="1"/>
    <col min="7174" max="7174" width="11.42578125" style="561" customWidth="1"/>
    <col min="7175" max="7175" width="9.140625" style="561"/>
    <col min="7176" max="7176" width="15.28515625" style="561" customWidth="1"/>
    <col min="7177" max="7177" width="7.85546875" style="561" customWidth="1"/>
    <col min="7178" max="7178" width="11" style="561" bestFit="1" customWidth="1"/>
    <col min="7179" max="7424" width="9.140625" style="561"/>
    <col min="7425" max="7425" width="5.85546875" style="561" customWidth="1"/>
    <col min="7426" max="7426" width="42" style="561" customWidth="1"/>
    <col min="7427" max="7427" width="13.5703125" style="561" customWidth="1"/>
    <col min="7428" max="7428" width="10.140625" style="561" customWidth="1"/>
    <col min="7429" max="7429" width="14.5703125" style="561" customWidth="1"/>
    <col min="7430" max="7430" width="11.42578125" style="561" customWidth="1"/>
    <col min="7431" max="7431" width="9.140625" style="561"/>
    <col min="7432" max="7432" width="15.28515625" style="561" customWidth="1"/>
    <col min="7433" max="7433" width="7.85546875" style="561" customWidth="1"/>
    <col min="7434" max="7434" width="11" style="561" bestFit="1" customWidth="1"/>
    <col min="7435" max="7680" width="9.140625" style="561"/>
    <col min="7681" max="7681" width="5.85546875" style="561" customWidth="1"/>
    <col min="7682" max="7682" width="42" style="561" customWidth="1"/>
    <col min="7683" max="7683" width="13.5703125" style="561" customWidth="1"/>
    <col min="7684" max="7684" width="10.140625" style="561" customWidth="1"/>
    <col min="7685" max="7685" width="14.5703125" style="561" customWidth="1"/>
    <col min="7686" max="7686" width="11.42578125" style="561" customWidth="1"/>
    <col min="7687" max="7687" width="9.140625" style="561"/>
    <col min="7688" max="7688" width="15.28515625" style="561" customWidth="1"/>
    <col min="7689" max="7689" width="7.85546875" style="561" customWidth="1"/>
    <col min="7690" max="7690" width="11" style="561" bestFit="1" customWidth="1"/>
    <col min="7691" max="7936" width="9.140625" style="561"/>
    <col min="7937" max="7937" width="5.85546875" style="561" customWidth="1"/>
    <col min="7938" max="7938" width="42" style="561" customWidth="1"/>
    <col min="7939" max="7939" width="13.5703125" style="561" customWidth="1"/>
    <col min="7940" max="7940" width="10.140625" style="561" customWidth="1"/>
    <col min="7941" max="7941" width="14.5703125" style="561" customWidth="1"/>
    <col min="7942" max="7942" width="11.42578125" style="561" customWidth="1"/>
    <col min="7943" max="7943" width="9.140625" style="561"/>
    <col min="7944" max="7944" width="15.28515625" style="561" customWidth="1"/>
    <col min="7945" max="7945" width="7.85546875" style="561" customWidth="1"/>
    <col min="7946" max="7946" width="11" style="561" bestFit="1" customWidth="1"/>
    <col min="7947" max="8192" width="9.140625" style="561"/>
    <col min="8193" max="8193" width="5.85546875" style="561" customWidth="1"/>
    <col min="8194" max="8194" width="42" style="561" customWidth="1"/>
    <col min="8195" max="8195" width="13.5703125" style="561" customWidth="1"/>
    <col min="8196" max="8196" width="10.140625" style="561" customWidth="1"/>
    <col min="8197" max="8197" width="14.5703125" style="561" customWidth="1"/>
    <col min="8198" max="8198" width="11.42578125" style="561" customWidth="1"/>
    <col min="8199" max="8199" width="9.140625" style="561"/>
    <col min="8200" max="8200" width="15.28515625" style="561" customWidth="1"/>
    <col min="8201" max="8201" width="7.85546875" style="561" customWidth="1"/>
    <col min="8202" max="8202" width="11" style="561" bestFit="1" customWidth="1"/>
    <col min="8203" max="8448" width="9.140625" style="561"/>
    <col min="8449" max="8449" width="5.85546875" style="561" customWidth="1"/>
    <col min="8450" max="8450" width="42" style="561" customWidth="1"/>
    <col min="8451" max="8451" width="13.5703125" style="561" customWidth="1"/>
    <col min="8452" max="8452" width="10.140625" style="561" customWidth="1"/>
    <col min="8453" max="8453" width="14.5703125" style="561" customWidth="1"/>
    <col min="8454" max="8454" width="11.42578125" style="561" customWidth="1"/>
    <col min="8455" max="8455" width="9.140625" style="561"/>
    <col min="8456" max="8456" width="15.28515625" style="561" customWidth="1"/>
    <col min="8457" max="8457" width="7.85546875" style="561" customWidth="1"/>
    <col min="8458" max="8458" width="11" style="561" bestFit="1" customWidth="1"/>
    <col min="8459" max="8704" width="9.140625" style="561"/>
    <col min="8705" max="8705" width="5.85546875" style="561" customWidth="1"/>
    <col min="8706" max="8706" width="42" style="561" customWidth="1"/>
    <col min="8707" max="8707" width="13.5703125" style="561" customWidth="1"/>
    <col min="8708" max="8708" width="10.140625" style="561" customWidth="1"/>
    <col min="8709" max="8709" width="14.5703125" style="561" customWidth="1"/>
    <col min="8710" max="8710" width="11.42578125" style="561" customWidth="1"/>
    <col min="8711" max="8711" width="9.140625" style="561"/>
    <col min="8712" max="8712" width="15.28515625" style="561" customWidth="1"/>
    <col min="8713" max="8713" width="7.85546875" style="561" customWidth="1"/>
    <col min="8714" max="8714" width="11" style="561" bestFit="1" customWidth="1"/>
    <col min="8715" max="8960" width="9.140625" style="561"/>
    <col min="8961" max="8961" width="5.85546875" style="561" customWidth="1"/>
    <col min="8962" max="8962" width="42" style="561" customWidth="1"/>
    <col min="8963" max="8963" width="13.5703125" style="561" customWidth="1"/>
    <col min="8964" max="8964" width="10.140625" style="561" customWidth="1"/>
    <col min="8965" max="8965" width="14.5703125" style="561" customWidth="1"/>
    <col min="8966" max="8966" width="11.42578125" style="561" customWidth="1"/>
    <col min="8967" max="8967" width="9.140625" style="561"/>
    <col min="8968" max="8968" width="15.28515625" style="561" customWidth="1"/>
    <col min="8969" max="8969" width="7.85546875" style="561" customWidth="1"/>
    <col min="8970" max="8970" width="11" style="561" bestFit="1" customWidth="1"/>
    <col min="8971" max="9216" width="9.140625" style="561"/>
    <col min="9217" max="9217" width="5.85546875" style="561" customWidth="1"/>
    <col min="9218" max="9218" width="42" style="561" customWidth="1"/>
    <col min="9219" max="9219" width="13.5703125" style="561" customWidth="1"/>
    <col min="9220" max="9220" width="10.140625" style="561" customWidth="1"/>
    <col min="9221" max="9221" width="14.5703125" style="561" customWidth="1"/>
    <col min="9222" max="9222" width="11.42578125" style="561" customWidth="1"/>
    <col min="9223" max="9223" width="9.140625" style="561"/>
    <col min="9224" max="9224" width="15.28515625" style="561" customWidth="1"/>
    <col min="9225" max="9225" width="7.85546875" style="561" customWidth="1"/>
    <col min="9226" max="9226" width="11" style="561" bestFit="1" customWidth="1"/>
    <col min="9227" max="9472" width="9.140625" style="561"/>
    <col min="9473" max="9473" width="5.85546875" style="561" customWidth="1"/>
    <col min="9474" max="9474" width="42" style="561" customWidth="1"/>
    <col min="9475" max="9475" width="13.5703125" style="561" customWidth="1"/>
    <col min="9476" max="9476" width="10.140625" style="561" customWidth="1"/>
    <col min="9477" max="9477" width="14.5703125" style="561" customWidth="1"/>
    <col min="9478" max="9478" width="11.42578125" style="561" customWidth="1"/>
    <col min="9479" max="9479" width="9.140625" style="561"/>
    <col min="9480" max="9480" width="15.28515625" style="561" customWidth="1"/>
    <col min="9481" max="9481" width="7.85546875" style="561" customWidth="1"/>
    <col min="9482" max="9482" width="11" style="561" bestFit="1" customWidth="1"/>
    <col min="9483" max="9728" width="9.140625" style="561"/>
    <col min="9729" max="9729" width="5.85546875" style="561" customWidth="1"/>
    <col min="9730" max="9730" width="42" style="561" customWidth="1"/>
    <col min="9731" max="9731" width="13.5703125" style="561" customWidth="1"/>
    <col min="9732" max="9732" width="10.140625" style="561" customWidth="1"/>
    <col min="9733" max="9733" width="14.5703125" style="561" customWidth="1"/>
    <col min="9734" max="9734" width="11.42578125" style="561" customWidth="1"/>
    <col min="9735" max="9735" width="9.140625" style="561"/>
    <col min="9736" max="9736" width="15.28515625" style="561" customWidth="1"/>
    <col min="9737" max="9737" width="7.85546875" style="561" customWidth="1"/>
    <col min="9738" max="9738" width="11" style="561" bestFit="1" customWidth="1"/>
    <col min="9739" max="9984" width="9.140625" style="561"/>
    <col min="9985" max="9985" width="5.85546875" style="561" customWidth="1"/>
    <col min="9986" max="9986" width="42" style="561" customWidth="1"/>
    <col min="9987" max="9987" width="13.5703125" style="561" customWidth="1"/>
    <col min="9988" max="9988" width="10.140625" style="561" customWidth="1"/>
    <col min="9989" max="9989" width="14.5703125" style="561" customWidth="1"/>
    <col min="9990" max="9990" width="11.42578125" style="561" customWidth="1"/>
    <col min="9991" max="9991" width="9.140625" style="561"/>
    <col min="9992" max="9992" width="15.28515625" style="561" customWidth="1"/>
    <col min="9993" max="9993" width="7.85546875" style="561" customWidth="1"/>
    <col min="9994" max="9994" width="11" style="561" bestFit="1" customWidth="1"/>
    <col min="9995" max="10240" width="9.140625" style="561"/>
    <col min="10241" max="10241" width="5.85546875" style="561" customWidth="1"/>
    <col min="10242" max="10242" width="42" style="561" customWidth="1"/>
    <col min="10243" max="10243" width="13.5703125" style="561" customWidth="1"/>
    <col min="10244" max="10244" width="10.140625" style="561" customWidth="1"/>
    <col min="10245" max="10245" width="14.5703125" style="561" customWidth="1"/>
    <col min="10246" max="10246" width="11.42578125" style="561" customWidth="1"/>
    <col min="10247" max="10247" width="9.140625" style="561"/>
    <col min="10248" max="10248" width="15.28515625" style="561" customWidth="1"/>
    <col min="10249" max="10249" width="7.85546875" style="561" customWidth="1"/>
    <col min="10250" max="10250" width="11" style="561" bestFit="1" customWidth="1"/>
    <col min="10251" max="10496" width="9.140625" style="561"/>
    <col min="10497" max="10497" width="5.85546875" style="561" customWidth="1"/>
    <col min="10498" max="10498" width="42" style="561" customWidth="1"/>
    <col min="10499" max="10499" width="13.5703125" style="561" customWidth="1"/>
    <col min="10500" max="10500" width="10.140625" style="561" customWidth="1"/>
    <col min="10501" max="10501" width="14.5703125" style="561" customWidth="1"/>
    <col min="10502" max="10502" width="11.42578125" style="561" customWidth="1"/>
    <col min="10503" max="10503" width="9.140625" style="561"/>
    <col min="10504" max="10504" width="15.28515625" style="561" customWidth="1"/>
    <col min="10505" max="10505" width="7.85546875" style="561" customWidth="1"/>
    <col min="10506" max="10506" width="11" style="561" bestFit="1" customWidth="1"/>
    <col min="10507" max="10752" width="9.140625" style="561"/>
    <col min="10753" max="10753" width="5.85546875" style="561" customWidth="1"/>
    <col min="10754" max="10754" width="42" style="561" customWidth="1"/>
    <col min="10755" max="10755" width="13.5703125" style="561" customWidth="1"/>
    <col min="10756" max="10756" width="10.140625" style="561" customWidth="1"/>
    <col min="10757" max="10757" width="14.5703125" style="561" customWidth="1"/>
    <col min="10758" max="10758" width="11.42578125" style="561" customWidth="1"/>
    <col min="10759" max="10759" width="9.140625" style="561"/>
    <col min="10760" max="10760" width="15.28515625" style="561" customWidth="1"/>
    <col min="10761" max="10761" width="7.85546875" style="561" customWidth="1"/>
    <col min="10762" max="10762" width="11" style="561" bestFit="1" customWidth="1"/>
    <col min="10763" max="11008" width="9.140625" style="561"/>
    <col min="11009" max="11009" width="5.85546875" style="561" customWidth="1"/>
    <col min="11010" max="11010" width="42" style="561" customWidth="1"/>
    <col min="11011" max="11011" width="13.5703125" style="561" customWidth="1"/>
    <col min="11012" max="11012" width="10.140625" style="561" customWidth="1"/>
    <col min="11013" max="11013" width="14.5703125" style="561" customWidth="1"/>
    <col min="11014" max="11014" width="11.42578125" style="561" customWidth="1"/>
    <col min="11015" max="11015" width="9.140625" style="561"/>
    <col min="11016" max="11016" width="15.28515625" style="561" customWidth="1"/>
    <col min="11017" max="11017" width="7.85546875" style="561" customWidth="1"/>
    <col min="11018" max="11018" width="11" style="561" bestFit="1" customWidth="1"/>
    <col min="11019" max="11264" width="9.140625" style="561"/>
    <col min="11265" max="11265" width="5.85546875" style="561" customWidth="1"/>
    <col min="11266" max="11266" width="42" style="561" customWidth="1"/>
    <col min="11267" max="11267" width="13.5703125" style="561" customWidth="1"/>
    <col min="11268" max="11268" width="10.140625" style="561" customWidth="1"/>
    <col min="11269" max="11269" width="14.5703125" style="561" customWidth="1"/>
    <col min="11270" max="11270" width="11.42578125" style="561" customWidth="1"/>
    <col min="11271" max="11271" width="9.140625" style="561"/>
    <col min="11272" max="11272" width="15.28515625" style="561" customWidth="1"/>
    <col min="11273" max="11273" width="7.85546875" style="561" customWidth="1"/>
    <col min="11274" max="11274" width="11" style="561" bestFit="1" customWidth="1"/>
    <col min="11275" max="11520" width="9.140625" style="561"/>
    <col min="11521" max="11521" width="5.85546875" style="561" customWidth="1"/>
    <col min="11522" max="11522" width="42" style="561" customWidth="1"/>
    <col min="11523" max="11523" width="13.5703125" style="561" customWidth="1"/>
    <col min="11524" max="11524" width="10.140625" style="561" customWidth="1"/>
    <col min="11525" max="11525" width="14.5703125" style="561" customWidth="1"/>
    <col min="11526" max="11526" width="11.42578125" style="561" customWidth="1"/>
    <col min="11527" max="11527" width="9.140625" style="561"/>
    <col min="11528" max="11528" width="15.28515625" style="561" customWidth="1"/>
    <col min="11529" max="11529" width="7.85546875" style="561" customWidth="1"/>
    <col min="11530" max="11530" width="11" style="561" bestFit="1" customWidth="1"/>
    <col min="11531" max="11776" width="9.140625" style="561"/>
    <col min="11777" max="11777" width="5.85546875" style="561" customWidth="1"/>
    <col min="11778" max="11778" width="42" style="561" customWidth="1"/>
    <col min="11779" max="11779" width="13.5703125" style="561" customWidth="1"/>
    <col min="11780" max="11780" width="10.140625" style="561" customWidth="1"/>
    <col min="11781" max="11781" width="14.5703125" style="561" customWidth="1"/>
    <col min="11782" max="11782" width="11.42578125" style="561" customWidth="1"/>
    <col min="11783" max="11783" width="9.140625" style="561"/>
    <col min="11784" max="11784" width="15.28515625" style="561" customWidth="1"/>
    <col min="11785" max="11785" width="7.85546875" style="561" customWidth="1"/>
    <col min="11786" max="11786" width="11" style="561" bestFit="1" customWidth="1"/>
    <col min="11787" max="12032" width="9.140625" style="561"/>
    <col min="12033" max="12033" width="5.85546875" style="561" customWidth="1"/>
    <col min="12034" max="12034" width="42" style="561" customWidth="1"/>
    <col min="12035" max="12035" width="13.5703125" style="561" customWidth="1"/>
    <col min="12036" max="12036" width="10.140625" style="561" customWidth="1"/>
    <col min="12037" max="12037" width="14.5703125" style="561" customWidth="1"/>
    <col min="12038" max="12038" width="11.42578125" style="561" customWidth="1"/>
    <col min="12039" max="12039" width="9.140625" style="561"/>
    <col min="12040" max="12040" width="15.28515625" style="561" customWidth="1"/>
    <col min="12041" max="12041" width="7.85546875" style="561" customWidth="1"/>
    <col min="12042" max="12042" width="11" style="561" bestFit="1" customWidth="1"/>
    <col min="12043" max="12288" width="9.140625" style="561"/>
    <col min="12289" max="12289" width="5.85546875" style="561" customWidth="1"/>
    <col min="12290" max="12290" width="42" style="561" customWidth="1"/>
    <col min="12291" max="12291" width="13.5703125" style="561" customWidth="1"/>
    <col min="12292" max="12292" width="10.140625" style="561" customWidth="1"/>
    <col min="12293" max="12293" width="14.5703125" style="561" customWidth="1"/>
    <col min="12294" max="12294" width="11.42578125" style="561" customWidth="1"/>
    <col min="12295" max="12295" width="9.140625" style="561"/>
    <col min="12296" max="12296" width="15.28515625" style="561" customWidth="1"/>
    <col min="12297" max="12297" width="7.85546875" style="561" customWidth="1"/>
    <col min="12298" max="12298" width="11" style="561" bestFit="1" customWidth="1"/>
    <col min="12299" max="12544" width="9.140625" style="561"/>
    <col min="12545" max="12545" width="5.85546875" style="561" customWidth="1"/>
    <col min="12546" max="12546" width="42" style="561" customWidth="1"/>
    <col min="12547" max="12547" width="13.5703125" style="561" customWidth="1"/>
    <col min="12548" max="12548" width="10.140625" style="561" customWidth="1"/>
    <col min="12549" max="12549" width="14.5703125" style="561" customWidth="1"/>
    <col min="12550" max="12550" width="11.42578125" style="561" customWidth="1"/>
    <col min="12551" max="12551" width="9.140625" style="561"/>
    <col min="12552" max="12552" width="15.28515625" style="561" customWidth="1"/>
    <col min="12553" max="12553" width="7.85546875" style="561" customWidth="1"/>
    <col min="12554" max="12554" width="11" style="561" bestFit="1" customWidth="1"/>
    <col min="12555" max="12800" width="9.140625" style="561"/>
    <col min="12801" max="12801" width="5.85546875" style="561" customWidth="1"/>
    <col min="12802" max="12802" width="42" style="561" customWidth="1"/>
    <col min="12803" max="12803" width="13.5703125" style="561" customWidth="1"/>
    <col min="12804" max="12804" width="10.140625" style="561" customWidth="1"/>
    <col min="12805" max="12805" width="14.5703125" style="561" customWidth="1"/>
    <col min="12806" max="12806" width="11.42578125" style="561" customWidth="1"/>
    <col min="12807" max="12807" width="9.140625" style="561"/>
    <col min="12808" max="12808" width="15.28515625" style="561" customWidth="1"/>
    <col min="12809" max="12809" width="7.85546875" style="561" customWidth="1"/>
    <col min="12810" max="12810" width="11" style="561" bestFit="1" customWidth="1"/>
    <col min="12811" max="13056" width="9.140625" style="561"/>
    <col min="13057" max="13057" width="5.85546875" style="561" customWidth="1"/>
    <col min="13058" max="13058" width="42" style="561" customWidth="1"/>
    <col min="13059" max="13059" width="13.5703125" style="561" customWidth="1"/>
    <col min="13060" max="13060" width="10.140625" style="561" customWidth="1"/>
    <col min="13061" max="13061" width="14.5703125" style="561" customWidth="1"/>
    <col min="13062" max="13062" width="11.42578125" style="561" customWidth="1"/>
    <col min="13063" max="13063" width="9.140625" style="561"/>
    <col min="13064" max="13064" width="15.28515625" style="561" customWidth="1"/>
    <col min="13065" max="13065" width="7.85546875" style="561" customWidth="1"/>
    <col min="13066" max="13066" width="11" style="561" bestFit="1" customWidth="1"/>
    <col min="13067" max="13312" width="9.140625" style="561"/>
    <col min="13313" max="13313" width="5.85546875" style="561" customWidth="1"/>
    <col min="13314" max="13314" width="42" style="561" customWidth="1"/>
    <col min="13315" max="13315" width="13.5703125" style="561" customWidth="1"/>
    <col min="13316" max="13316" width="10.140625" style="561" customWidth="1"/>
    <col min="13317" max="13317" width="14.5703125" style="561" customWidth="1"/>
    <col min="13318" max="13318" width="11.42578125" style="561" customWidth="1"/>
    <col min="13319" max="13319" width="9.140625" style="561"/>
    <col min="13320" max="13320" width="15.28515625" style="561" customWidth="1"/>
    <col min="13321" max="13321" width="7.85546875" style="561" customWidth="1"/>
    <col min="13322" max="13322" width="11" style="561" bestFit="1" customWidth="1"/>
    <col min="13323" max="13568" width="9.140625" style="561"/>
    <col min="13569" max="13569" width="5.85546875" style="561" customWidth="1"/>
    <col min="13570" max="13570" width="42" style="561" customWidth="1"/>
    <col min="13571" max="13571" width="13.5703125" style="561" customWidth="1"/>
    <col min="13572" max="13572" width="10.140625" style="561" customWidth="1"/>
    <col min="13573" max="13573" width="14.5703125" style="561" customWidth="1"/>
    <col min="13574" max="13574" width="11.42578125" style="561" customWidth="1"/>
    <col min="13575" max="13575" width="9.140625" style="561"/>
    <col min="13576" max="13576" width="15.28515625" style="561" customWidth="1"/>
    <col min="13577" max="13577" width="7.85546875" style="561" customWidth="1"/>
    <col min="13578" max="13578" width="11" style="561" bestFit="1" customWidth="1"/>
    <col min="13579" max="13824" width="9.140625" style="561"/>
    <col min="13825" max="13825" width="5.85546875" style="561" customWidth="1"/>
    <col min="13826" max="13826" width="42" style="561" customWidth="1"/>
    <col min="13827" max="13827" width="13.5703125" style="561" customWidth="1"/>
    <col min="13828" max="13828" width="10.140625" style="561" customWidth="1"/>
    <col min="13829" max="13829" width="14.5703125" style="561" customWidth="1"/>
    <col min="13830" max="13830" width="11.42578125" style="561" customWidth="1"/>
    <col min="13831" max="13831" width="9.140625" style="561"/>
    <col min="13832" max="13832" width="15.28515625" style="561" customWidth="1"/>
    <col min="13833" max="13833" width="7.85546875" style="561" customWidth="1"/>
    <col min="13834" max="13834" width="11" style="561" bestFit="1" customWidth="1"/>
    <col min="13835" max="14080" width="9.140625" style="561"/>
    <col min="14081" max="14081" width="5.85546875" style="561" customWidth="1"/>
    <col min="14082" max="14082" width="42" style="561" customWidth="1"/>
    <col min="14083" max="14083" width="13.5703125" style="561" customWidth="1"/>
    <col min="14084" max="14084" width="10.140625" style="561" customWidth="1"/>
    <col min="14085" max="14085" width="14.5703125" style="561" customWidth="1"/>
    <col min="14086" max="14086" width="11.42578125" style="561" customWidth="1"/>
    <col min="14087" max="14087" width="9.140625" style="561"/>
    <col min="14088" max="14088" width="15.28515625" style="561" customWidth="1"/>
    <col min="14089" max="14089" width="7.85546875" style="561" customWidth="1"/>
    <col min="14090" max="14090" width="11" style="561" bestFit="1" customWidth="1"/>
    <col min="14091" max="14336" width="9.140625" style="561"/>
    <col min="14337" max="14337" width="5.85546875" style="561" customWidth="1"/>
    <col min="14338" max="14338" width="42" style="561" customWidth="1"/>
    <col min="14339" max="14339" width="13.5703125" style="561" customWidth="1"/>
    <col min="14340" max="14340" width="10.140625" style="561" customWidth="1"/>
    <col min="14341" max="14341" width="14.5703125" style="561" customWidth="1"/>
    <col min="14342" max="14342" width="11.42578125" style="561" customWidth="1"/>
    <col min="14343" max="14343" width="9.140625" style="561"/>
    <col min="14344" max="14344" width="15.28515625" style="561" customWidth="1"/>
    <col min="14345" max="14345" width="7.85546875" style="561" customWidth="1"/>
    <col min="14346" max="14346" width="11" style="561" bestFit="1" customWidth="1"/>
    <col min="14347" max="14592" width="9.140625" style="561"/>
    <col min="14593" max="14593" width="5.85546875" style="561" customWidth="1"/>
    <col min="14594" max="14594" width="42" style="561" customWidth="1"/>
    <col min="14595" max="14595" width="13.5703125" style="561" customWidth="1"/>
    <col min="14596" max="14596" width="10.140625" style="561" customWidth="1"/>
    <col min="14597" max="14597" width="14.5703125" style="561" customWidth="1"/>
    <col min="14598" max="14598" width="11.42578125" style="561" customWidth="1"/>
    <col min="14599" max="14599" width="9.140625" style="561"/>
    <col min="14600" max="14600" width="15.28515625" style="561" customWidth="1"/>
    <col min="14601" max="14601" width="7.85546875" style="561" customWidth="1"/>
    <col min="14602" max="14602" width="11" style="561" bestFit="1" customWidth="1"/>
    <col min="14603" max="14848" width="9.140625" style="561"/>
    <col min="14849" max="14849" width="5.85546875" style="561" customWidth="1"/>
    <col min="14850" max="14850" width="42" style="561" customWidth="1"/>
    <col min="14851" max="14851" width="13.5703125" style="561" customWidth="1"/>
    <col min="14852" max="14852" width="10.140625" style="561" customWidth="1"/>
    <col min="14853" max="14853" width="14.5703125" style="561" customWidth="1"/>
    <col min="14854" max="14854" width="11.42578125" style="561" customWidth="1"/>
    <col min="14855" max="14855" width="9.140625" style="561"/>
    <col min="14856" max="14856" width="15.28515625" style="561" customWidth="1"/>
    <col min="14857" max="14857" width="7.85546875" style="561" customWidth="1"/>
    <col min="14858" max="14858" width="11" style="561" bestFit="1" customWidth="1"/>
    <col min="14859" max="15104" width="9.140625" style="561"/>
    <col min="15105" max="15105" width="5.85546875" style="561" customWidth="1"/>
    <col min="15106" max="15106" width="42" style="561" customWidth="1"/>
    <col min="15107" max="15107" width="13.5703125" style="561" customWidth="1"/>
    <col min="15108" max="15108" width="10.140625" style="561" customWidth="1"/>
    <col min="15109" max="15109" width="14.5703125" style="561" customWidth="1"/>
    <col min="15110" max="15110" width="11.42578125" style="561" customWidth="1"/>
    <col min="15111" max="15111" width="9.140625" style="561"/>
    <col min="15112" max="15112" width="15.28515625" style="561" customWidth="1"/>
    <col min="15113" max="15113" width="7.85546875" style="561" customWidth="1"/>
    <col min="15114" max="15114" width="11" style="561" bestFit="1" customWidth="1"/>
    <col min="15115" max="15360" width="9.140625" style="561"/>
    <col min="15361" max="15361" width="5.85546875" style="561" customWidth="1"/>
    <col min="15362" max="15362" width="42" style="561" customWidth="1"/>
    <col min="15363" max="15363" width="13.5703125" style="561" customWidth="1"/>
    <col min="15364" max="15364" width="10.140625" style="561" customWidth="1"/>
    <col min="15365" max="15365" width="14.5703125" style="561" customWidth="1"/>
    <col min="15366" max="15366" width="11.42578125" style="561" customWidth="1"/>
    <col min="15367" max="15367" width="9.140625" style="561"/>
    <col min="15368" max="15368" width="15.28515625" style="561" customWidth="1"/>
    <col min="15369" max="15369" width="7.85546875" style="561" customWidth="1"/>
    <col min="15370" max="15370" width="11" style="561" bestFit="1" customWidth="1"/>
    <col min="15371" max="15616" width="9.140625" style="561"/>
    <col min="15617" max="15617" width="5.85546875" style="561" customWidth="1"/>
    <col min="15618" max="15618" width="42" style="561" customWidth="1"/>
    <col min="15619" max="15619" width="13.5703125" style="561" customWidth="1"/>
    <col min="15620" max="15620" width="10.140625" style="561" customWidth="1"/>
    <col min="15621" max="15621" width="14.5703125" style="561" customWidth="1"/>
    <col min="15622" max="15622" width="11.42578125" style="561" customWidth="1"/>
    <col min="15623" max="15623" width="9.140625" style="561"/>
    <col min="15624" max="15624" width="15.28515625" style="561" customWidth="1"/>
    <col min="15625" max="15625" width="7.85546875" style="561" customWidth="1"/>
    <col min="15626" max="15626" width="11" style="561" bestFit="1" customWidth="1"/>
    <col min="15627" max="15872" width="9.140625" style="561"/>
    <col min="15873" max="15873" width="5.85546875" style="561" customWidth="1"/>
    <col min="15874" max="15874" width="42" style="561" customWidth="1"/>
    <col min="15875" max="15875" width="13.5703125" style="561" customWidth="1"/>
    <col min="15876" max="15876" width="10.140625" style="561" customWidth="1"/>
    <col min="15877" max="15877" width="14.5703125" style="561" customWidth="1"/>
    <col min="15878" max="15878" width="11.42578125" style="561" customWidth="1"/>
    <col min="15879" max="15879" width="9.140625" style="561"/>
    <col min="15880" max="15880" width="15.28515625" style="561" customWidth="1"/>
    <col min="15881" max="15881" width="7.85546875" style="561" customWidth="1"/>
    <col min="15882" max="15882" width="11" style="561" bestFit="1" customWidth="1"/>
    <col min="15883" max="16128" width="9.140625" style="561"/>
    <col min="16129" max="16129" width="5.85546875" style="561" customWidth="1"/>
    <col min="16130" max="16130" width="42" style="561" customWidth="1"/>
    <col min="16131" max="16131" width="13.5703125" style="561" customWidth="1"/>
    <col min="16132" max="16132" width="10.140625" style="561" customWidth="1"/>
    <col min="16133" max="16133" width="14.5703125" style="561" customWidth="1"/>
    <col min="16134" max="16134" width="11.42578125" style="561" customWidth="1"/>
    <col min="16135" max="16135" width="9.140625" style="561"/>
    <col min="16136" max="16136" width="15.28515625" style="561" customWidth="1"/>
    <col min="16137" max="16137" width="7.85546875" style="561" customWidth="1"/>
    <col min="16138" max="16138" width="11" style="561" bestFit="1" customWidth="1"/>
    <col min="16139" max="16384" width="9.140625" style="561"/>
  </cols>
  <sheetData>
    <row r="1" spans="1:6">
      <c r="F1" s="562" t="s">
        <v>519</v>
      </c>
    </row>
    <row r="2" spans="1:6" ht="19.5" thickBot="1">
      <c r="A2" s="896" t="s">
        <v>520</v>
      </c>
      <c r="B2" s="896"/>
      <c r="C2" s="896"/>
      <c r="D2" s="896"/>
      <c r="E2" s="896"/>
      <c r="F2" s="896"/>
    </row>
    <row r="3" spans="1:6" ht="19.5" thickTop="1">
      <c r="A3" s="563" t="s">
        <v>659</v>
      </c>
      <c r="B3" s="564"/>
      <c r="C3" s="564"/>
      <c r="D3" s="564"/>
      <c r="E3" s="564"/>
      <c r="F3" s="564"/>
    </row>
    <row r="4" spans="1:6">
      <c r="A4" s="565" t="s">
        <v>655</v>
      </c>
      <c r="B4" s="566"/>
      <c r="C4" s="566"/>
      <c r="D4" s="566"/>
      <c r="E4" s="566"/>
      <c r="F4" s="566"/>
    </row>
    <row r="5" spans="1:6">
      <c r="A5" s="565" t="s">
        <v>656</v>
      </c>
      <c r="B5" s="566"/>
      <c r="C5" s="566"/>
      <c r="D5" s="566"/>
      <c r="E5" s="566"/>
      <c r="F5" s="566"/>
    </row>
    <row r="6" spans="1:6">
      <c r="A6" s="565" t="s">
        <v>666</v>
      </c>
      <c r="B6" s="565"/>
      <c r="C6" s="565"/>
      <c r="D6" s="566"/>
      <c r="E6" s="566"/>
      <c r="F6" s="566"/>
    </row>
    <row r="7" spans="1:6">
      <c r="A7" s="565" t="s">
        <v>675</v>
      </c>
      <c r="B7" s="567"/>
      <c r="C7" s="567"/>
      <c r="D7" s="568"/>
      <c r="E7" s="568"/>
      <c r="F7" s="568"/>
    </row>
    <row r="8" spans="1:6">
      <c r="A8" s="791" t="s">
        <v>619</v>
      </c>
      <c r="B8" s="567"/>
      <c r="C8" s="567"/>
      <c r="D8" s="568"/>
      <c r="E8" s="568"/>
      <c r="F8" s="568"/>
    </row>
    <row r="9" spans="1:6">
      <c r="A9" s="611"/>
      <c r="B9" s="792" t="s">
        <v>618</v>
      </c>
      <c r="C9" s="792"/>
      <c r="D9" s="793"/>
      <c r="E9" s="793"/>
      <c r="F9" s="793"/>
    </row>
    <row r="10" spans="1:6" ht="19.5" thickBot="1">
      <c r="F10" s="562" t="s">
        <v>1</v>
      </c>
    </row>
    <row r="11" spans="1:6" ht="19.5" thickTop="1">
      <c r="A11" s="569"/>
      <c r="B11" s="592"/>
      <c r="C11" s="593"/>
      <c r="D11" s="594"/>
      <c r="E11" s="569"/>
      <c r="F11" s="569"/>
    </row>
    <row r="12" spans="1:6">
      <c r="A12" s="570" t="s">
        <v>2</v>
      </c>
      <c r="B12" s="897" t="s">
        <v>3</v>
      </c>
      <c r="C12" s="898"/>
      <c r="D12" s="899"/>
      <c r="E12" s="570" t="s">
        <v>511</v>
      </c>
      <c r="F12" s="570" t="s">
        <v>9</v>
      </c>
    </row>
    <row r="13" spans="1:6" ht="19.5" thickBot="1">
      <c r="A13" s="571"/>
      <c r="B13" s="595"/>
      <c r="C13" s="596"/>
      <c r="D13" s="597"/>
      <c r="E13" s="571"/>
      <c r="F13" s="571"/>
    </row>
    <row r="14" spans="1:6" ht="19.5" thickTop="1">
      <c r="A14" s="569">
        <v>1</v>
      </c>
      <c r="B14" s="582" t="str">
        <f>'ปร.5 ก'!B13</f>
        <v>งานห้องสมุดโครงการอันเนื่องมาจากพระราชดำริ</v>
      </c>
      <c r="C14" s="598"/>
      <c r="D14" s="599"/>
      <c r="E14" s="588">
        <f>'ปร.5 ก'!E13</f>
        <v>2529386.6025859998</v>
      </c>
      <c r="F14" s="576"/>
    </row>
    <row r="15" spans="1:6">
      <c r="A15" s="863">
        <v>2</v>
      </c>
      <c r="B15" s="600" t="str">
        <f>'ปร.5 ก'!B14</f>
        <v>งานห้องรับประทานอาหาร และห้องออกกำลังกาย</v>
      </c>
      <c r="C15" s="579"/>
      <c r="D15" s="601"/>
      <c r="E15" s="575">
        <f>'ปร.5 ก'!E14</f>
        <v>11663031.254715998</v>
      </c>
      <c r="F15" s="573"/>
    </row>
    <row r="16" spans="1:6">
      <c r="A16" s="863">
        <v>3</v>
      </c>
      <c r="B16" s="600" t="str">
        <f>'ปร.5 ก'!B15</f>
        <v>งานระบบไฟฟ้าสื่อสาร และระบบสารสนเทศ</v>
      </c>
      <c r="C16" s="579"/>
      <c r="D16" s="601"/>
      <c r="E16" s="575">
        <f>'ปร.5 ก'!E15</f>
        <v>146788.13509999998</v>
      </c>
      <c r="F16" s="573"/>
    </row>
    <row r="17" spans="1:10">
      <c r="A17" s="863">
        <v>4</v>
      </c>
      <c r="B17" s="600" t="str">
        <f>'ปร.5 ข'!B13</f>
        <v>งานครุภัณฑ์จัดหา ห้องสมุดโครงการอันเนื่องมาจากพระราชดำริ</v>
      </c>
      <c r="C17" s="579"/>
      <c r="D17" s="601"/>
      <c r="E17" s="575">
        <f>'ปร.5 ข'!E13</f>
        <v>112927.8</v>
      </c>
      <c r="F17" s="573"/>
    </row>
    <row r="18" spans="1:10">
      <c r="A18" s="863">
        <v>5</v>
      </c>
      <c r="B18" s="600" t="str">
        <f>'ปร.5 ข'!B14</f>
        <v>งานครุภัณฑ์จัดหา ห้องรับประทานอาหาร และห้องออกกำลังกาย</v>
      </c>
      <c r="C18" s="579"/>
      <c r="D18" s="601"/>
      <c r="E18" s="575">
        <f>'ปร.5 ข'!E14</f>
        <v>1415075</v>
      </c>
      <c r="F18" s="573"/>
    </row>
    <row r="19" spans="1:10">
      <c r="A19" s="863">
        <v>6</v>
      </c>
      <c r="B19" s="600" t="str">
        <f>'ปร.5 ข'!B15</f>
        <v>งานครุภัณฑ์จัดหา ระบบไฟฟ้าสื่อสารและระบบสารสนเทศ</v>
      </c>
      <c r="C19" s="579"/>
      <c r="D19" s="601"/>
      <c r="E19" s="575">
        <f>'ปร.5 ข'!E15</f>
        <v>1289970.6000000001</v>
      </c>
      <c r="F19" s="573"/>
    </row>
    <row r="20" spans="1:10">
      <c r="A20" s="573"/>
      <c r="B20" s="600"/>
      <c r="C20" s="579"/>
      <c r="D20" s="601"/>
      <c r="E20" s="573"/>
      <c r="F20" s="573"/>
    </row>
    <row r="21" spans="1:10" ht="19.5" thickBot="1">
      <c r="A21" s="577"/>
      <c r="B21" s="602"/>
      <c r="C21" s="603"/>
      <c r="D21" s="604"/>
      <c r="E21" s="577"/>
      <c r="F21" s="577"/>
    </row>
    <row r="22" spans="1:10" ht="19.5" customHeight="1" thickTop="1">
      <c r="A22" s="900" t="s">
        <v>521</v>
      </c>
      <c r="B22" s="582" t="s">
        <v>522</v>
      </c>
      <c r="C22" s="578"/>
      <c r="D22" s="605"/>
      <c r="E22" s="588">
        <f>SUM(E14:E21)</f>
        <v>17157179.392401997</v>
      </c>
      <c r="F22" s="576"/>
    </row>
    <row r="23" spans="1:10" ht="21">
      <c r="A23" s="901"/>
      <c r="B23" s="606" t="s">
        <v>32</v>
      </c>
      <c r="C23" s="864" t="str">
        <f>BAHTTEXT(E22)</f>
        <v>สิบเจ็ดล้านหนึ่งแสนห้าหมื่นเจ็ดพันหนึ่งร้อยเจ็ดสิบเก้าบาทสามสิบเก้าสตางค์</v>
      </c>
      <c r="D23" s="607"/>
      <c r="E23" s="607"/>
      <c r="F23" s="608"/>
    </row>
    <row r="24" spans="1:10" ht="20.25" customHeight="1">
      <c r="A24" s="579"/>
      <c r="B24" s="579"/>
      <c r="C24" s="579"/>
      <c r="D24" s="579"/>
      <c r="E24" s="579"/>
      <c r="F24" s="579"/>
    </row>
    <row r="25" spans="1:10" s="11" customFormat="1" ht="21" customHeight="1">
      <c r="A25" s="903" t="s">
        <v>595</v>
      </c>
      <c r="B25" s="903"/>
      <c r="C25" s="903"/>
      <c r="D25" s="903"/>
      <c r="E25" s="903"/>
      <c r="F25" s="903"/>
      <c r="G25" s="675"/>
      <c r="H25" s="676"/>
      <c r="I25" s="676"/>
      <c r="J25" s="674"/>
    </row>
    <row r="26" spans="1:10" s="11" customFormat="1" ht="21" customHeight="1">
      <c r="A26" s="674"/>
      <c r="B26" s="675"/>
      <c r="C26" s="675"/>
      <c r="D26" s="677"/>
      <c r="E26" s="677"/>
      <c r="F26" s="677"/>
      <c r="G26" s="675"/>
      <c r="H26" s="676"/>
      <c r="I26" s="676"/>
      <c r="J26" s="674"/>
    </row>
    <row r="27" spans="1:10" s="11" customFormat="1" ht="21" customHeight="1">
      <c r="A27" s="674"/>
      <c r="B27" s="675"/>
      <c r="C27" s="675"/>
      <c r="D27" s="858"/>
      <c r="E27" s="858"/>
      <c r="F27" s="858"/>
      <c r="G27" s="675"/>
      <c r="H27" s="676"/>
      <c r="I27" s="676"/>
      <c r="J27" s="674"/>
    </row>
    <row r="28" spans="1:10" s="11" customFormat="1" ht="21" customHeight="1">
      <c r="A28" s="902" t="s">
        <v>602</v>
      </c>
      <c r="B28" s="902"/>
      <c r="C28" s="902"/>
      <c r="D28" s="902"/>
      <c r="E28" s="902"/>
      <c r="F28" s="902"/>
      <c r="G28" s="675"/>
      <c r="H28" s="676"/>
      <c r="I28" s="676"/>
      <c r="J28" s="674"/>
    </row>
    <row r="29" spans="1:10" s="11" customFormat="1" ht="21" customHeight="1">
      <c r="A29" s="902" t="s">
        <v>598</v>
      </c>
      <c r="B29" s="902"/>
      <c r="C29" s="902"/>
      <c r="D29" s="902"/>
      <c r="E29" s="902"/>
      <c r="F29" s="902"/>
      <c r="G29" s="675"/>
      <c r="H29" s="676"/>
      <c r="I29" s="676"/>
      <c r="J29" s="674"/>
    </row>
    <row r="30" spans="1:10" s="11" customFormat="1" ht="21" customHeight="1">
      <c r="A30" s="674"/>
      <c r="B30" s="675"/>
      <c r="C30" s="675"/>
      <c r="D30" s="679"/>
      <c r="E30" s="679"/>
      <c r="F30" s="679"/>
      <c r="G30" s="675"/>
      <c r="H30" s="676"/>
      <c r="I30" s="676"/>
      <c r="J30" s="674"/>
    </row>
    <row r="31" spans="1:10" s="11" customFormat="1" ht="21" customHeight="1">
      <c r="A31" s="674"/>
      <c r="B31" s="675"/>
      <c r="C31" s="675"/>
      <c r="D31" s="675"/>
      <c r="E31" s="675"/>
      <c r="F31" s="675"/>
      <c r="G31" s="675"/>
      <c r="H31" s="676"/>
      <c r="I31" s="676"/>
      <c r="J31" s="680"/>
    </row>
    <row r="32" spans="1:10" s="11" customFormat="1" ht="21" customHeight="1">
      <c r="A32" s="674"/>
      <c r="B32" s="857" t="s">
        <v>603</v>
      </c>
      <c r="D32" s="902" t="s">
        <v>604</v>
      </c>
      <c r="E32" s="902"/>
      <c r="F32" s="675"/>
      <c r="G32" s="675"/>
      <c r="H32" s="676"/>
      <c r="I32" s="676"/>
      <c r="J32" s="680"/>
    </row>
    <row r="33" spans="1:10" s="11" customFormat="1" ht="21" customHeight="1">
      <c r="A33" s="674"/>
      <c r="B33" s="857" t="s">
        <v>599</v>
      </c>
      <c r="C33" s="675"/>
      <c r="D33" s="902" t="s">
        <v>599</v>
      </c>
      <c r="E33" s="902"/>
      <c r="F33" s="857"/>
      <c r="G33" s="675"/>
      <c r="H33" s="676"/>
      <c r="I33" s="676"/>
      <c r="J33" s="680"/>
    </row>
    <row r="34" spans="1:10" s="11" customFormat="1" ht="21" customHeight="1">
      <c r="A34" s="674"/>
      <c r="B34" s="675"/>
      <c r="C34" s="675"/>
      <c r="D34" s="675"/>
      <c r="E34" s="675"/>
      <c r="F34" s="675"/>
      <c r="G34" s="675"/>
      <c r="H34" s="676"/>
      <c r="I34" s="676"/>
      <c r="J34" s="680"/>
    </row>
    <row r="35" spans="1:10" s="11" customFormat="1" ht="21" customHeight="1">
      <c r="A35" s="674"/>
      <c r="B35" s="675"/>
      <c r="D35" s="675"/>
      <c r="E35" s="675"/>
      <c r="F35" s="675"/>
      <c r="G35" s="675"/>
      <c r="H35" s="676"/>
      <c r="I35" s="676"/>
      <c r="J35" s="680"/>
    </row>
    <row r="36" spans="1:10" s="11" customFormat="1" ht="21" customHeight="1">
      <c r="A36" s="674"/>
      <c r="B36" s="857" t="s">
        <v>600</v>
      </c>
      <c r="C36" s="675"/>
      <c r="D36" s="902" t="s">
        <v>605</v>
      </c>
      <c r="E36" s="902"/>
      <c r="F36" s="857"/>
      <c r="G36" s="675"/>
      <c r="H36" s="676"/>
      <c r="I36" s="676"/>
      <c r="J36" s="680"/>
    </row>
    <row r="37" spans="1:10" s="11" customFormat="1" ht="21" customHeight="1">
      <c r="A37" s="674"/>
      <c r="B37" s="857" t="s">
        <v>599</v>
      </c>
      <c r="C37" s="675"/>
      <c r="D37" s="902" t="s">
        <v>606</v>
      </c>
      <c r="E37" s="902"/>
      <c r="F37" s="675"/>
      <c r="G37" s="675"/>
      <c r="H37" s="676"/>
      <c r="I37" s="676"/>
      <c r="J37" s="680"/>
    </row>
    <row r="38" spans="1:10" s="11" customFormat="1" ht="21" customHeight="1">
      <c r="A38" s="674"/>
      <c r="B38" s="675"/>
      <c r="D38" s="675"/>
      <c r="E38" s="675"/>
      <c r="F38" s="675"/>
      <c r="G38" s="675"/>
      <c r="H38" s="676"/>
      <c r="I38" s="676"/>
      <c r="J38" s="680"/>
    </row>
    <row r="39" spans="1:10" s="11" customFormat="1" ht="21" customHeight="1">
      <c r="A39" s="674"/>
      <c r="B39" s="675"/>
      <c r="C39" s="675"/>
      <c r="D39" s="857"/>
      <c r="E39" s="857"/>
      <c r="F39" s="857"/>
      <c r="G39" s="675"/>
      <c r="H39" s="676"/>
      <c r="I39" s="676"/>
      <c r="J39" s="680"/>
    </row>
    <row r="40" spans="1:10" s="11" customFormat="1" ht="21" customHeight="1">
      <c r="A40" s="674"/>
      <c r="B40" s="675"/>
      <c r="C40" s="675"/>
      <c r="D40" s="675"/>
      <c r="E40" s="675"/>
      <c r="F40" s="675"/>
      <c r="G40" s="675"/>
      <c r="H40" s="676"/>
      <c r="I40" s="676"/>
      <c r="J40" s="680"/>
    </row>
    <row r="41" spans="1:10">
      <c r="A41" s="609"/>
      <c r="B41" s="584"/>
      <c r="C41" s="895"/>
      <c r="D41" s="895"/>
      <c r="E41" s="584"/>
      <c r="F41" s="610"/>
    </row>
  </sheetData>
  <mergeCells count="11">
    <mergeCell ref="C41:D41"/>
    <mergeCell ref="A2:F2"/>
    <mergeCell ref="B12:D12"/>
    <mergeCell ref="A22:A23"/>
    <mergeCell ref="D32:E32"/>
    <mergeCell ref="D33:E33"/>
    <mergeCell ref="D36:E36"/>
    <mergeCell ref="D37:E37"/>
    <mergeCell ref="A25:F25"/>
    <mergeCell ref="A28:F28"/>
    <mergeCell ref="A29:F29"/>
  </mergeCells>
  <pageMargins left="0.59055118110236227" right="0.39370078740157483" top="0.86614173228346458" bottom="0.47244094488188981" header="0.51181102362204722" footer="0.27559055118110237"/>
  <pageSetup paperSize="9" scale="95" orientation="portrait" r:id="rId1"/>
  <colBreaks count="1" manualBreakCount="1">
    <brk id="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48"/>
  <sheetViews>
    <sheetView zoomScaleNormal="100" zoomScaleSheetLayoutView="100" workbookViewId="0">
      <selection activeCell="H8" sqref="H8"/>
    </sheetView>
  </sheetViews>
  <sheetFormatPr defaultRowHeight="18.75"/>
  <cols>
    <col min="1" max="1" width="6.7109375" style="11" customWidth="1"/>
    <col min="2" max="2" width="53.28515625" style="11" customWidth="1"/>
    <col min="3" max="3" width="8.85546875" style="39" customWidth="1"/>
    <col min="4" max="4" width="8.28515625" style="11" customWidth="1"/>
    <col min="5" max="5" width="10.28515625" style="11" customWidth="1"/>
    <col min="6" max="6" width="12.42578125" style="5" customWidth="1"/>
    <col min="7" max="7" width="9.7109375" style="11" customWidth="1"/>
    <col min="8" max="8" width="12.5703125" style="11" customWidth="1"/>
    <col min="9" max="9" width="14.140625" style="5" customWidth="1"/>
    <col min="10" max="10" width="9.7109375" style="13" customWidth="1"/>
    <col min="11" max="11" width="9.85546875" style="11" hidden="1" customWidth="1"/>
    <col min="12" max="12" width="9.140625" style="11"/>
    <col min="13" max="13" width="10" style="11" bestFit="1" customWidth="1"/>
    <col min="14" max="15" width="9.140625" style="11"/>
    <col min="16" max="16" width="10" style="11" bestFit="1" customWidth="1"/>
    <col min="17" max="16384" width="9.140625" style="11"/>
  </cols>
  <sheetData>
    <row r="1" spans="1:10" s="1" customFormat="1" ht="21" customHeight="1">
      <c r="A1" s="908" t="s">
        <v>0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1" customFormat="1" ht="23.25" customHeight="1">
      <c r="A2" s="2" t="s">
        <v>663</v>
      </c>
      <c r="B2" s="3"/>
      <c r="C2" s="37"/>
      <c r="D2" s="3"/>
      <c r="E2" s="3"/>
      <c r="F2" s="5"/>
      <c r="G2" s="3"/>
      <c r="H2" s="3"/>
      <c r="I2" s="5"/>
      <c r="J2" s="6"/>
    </row>
    <row r="3" spans="1:10" s="1" customFormat="1" ht="19.5" customHeight="1">
      <c r="A3" s="7" t="s">
        <v>657</v>
      </c>
      <c r="B3" s="3"/>
      <c r="C3" s="821"/>
      <c r="E3" s="9" t="s">
        <v>676</v>
      </c>
      <c r="F3" s="5"/>
      <c r="G3" s="3"/>
      <c r="H3" s="3"/>
      <c r="I3" s="5"/>
      <c r="J3" s="6"/>
    </row>
    <row r="4" spans="1:10" s="1" customFormat="1" ht="19.5" customHeight="1">
      <c r="A4" s="7" t="s">
        <v>658</v>
      </c>
      <c r="B4" s="3"/>
      <c r="C4" s="821"/>
      <c r="E4" s="9" t="s">
        <v>611</v>
      </c>
      <c r="F4" s="5"/>
      <c r="G4" s="3"/>
      <c r="H4" s="3"/>
      <c r="I4" s="5"/>
      <c r="J4" s="6"/>
    </row>
    <row r="5" spans="1:10" s="1" customFormat="1" ht="19.5" customHeight="1">
      <c r="A5" s="7"/>
      <c r="B5" s="3"/>
      <c r="C5" s="821"/>
      <c r="E5" s="11" t="s">
        <v>612</v>
      </c>
      <c r="F5" s="5"/>
      <c r="G5" s="3"/>
      <c r="H5" s="3"/>
      <c r="I5" s="5"/>
      <c r="J5" s="6"/>
    </row>
    <row r="6" spans="1:10" s="14" customFormat="1" ht="19.5" customHeight="1">
      <c r="A6" s="10"/>
      <c r="C6" s="920" t="s">
        <v>614</v>
      </c>
      <c r="D6" s="920"/>
      <c r="E6" s="920"/>
      <c r="F6" s="920"/>
      <c r="I6" s="15"/>
      <c r="J6" s="16" t="s">
        <v>1</v>
      </c>
    </row>
    <row r="7" spans="1:10" s="13" customFormat="1" ht="19.5" customHeight="1">
      <c r="A7" s="921" t="s">
        <v>2</v>
      </c>
      <c r="B7" s="921" t="s">
        <v>3</v>
      </c>
      <c r="C7" s="922" t="s">
        <v>4</v>
      </c>
      <c r="D7" s="921" t="s">
        <v>5</v>
      </c>
      <c r="E7" s="921" t="s">
        <v>6</v>
      </c>
      <c r="F7" s="921"/>
      <c r="G7" s="921" t="s">
        <v>7</v>
      </c>
      <c r="H7" s="921"/>
      <c r="I7" s="867" t="s">
        <v>8</v>
      </c>
      <c r="J7" s="921" t="s">
        <v>9</v>
      </c>
    </row>
    <row r="8" spans="1:10" s="13" customFormat="1" ht="19.5" customHeight="1">
      <c r="A8" s="921"/>
      <c r="B8" s="921"/>
      <c r="C8" s="923"/>
      <c r="D8" s="921"/>
      <c r="E8" s="18" t="s">
        <v>10</v>
      </c>
      <c r="F8" s="872" t="s">
        <v>11</v>
      </c>
      <c r="G8" s="18" t="s">
        <v>10</v>
      </c>
      <c r="H8" s="18" t="s">
        <v>11</v>
      </c>
      <c r="I8" s="873" t="s">
        <v>12</v>
      </c>
      <c r="J8" s="921"/>
    </row>
    <row r="9" spans="1:10" s="13" customFormat="1" ht="19.5" customHeight="1">
      <c r="A9" s="868"/>
      <c r="B9" s="869" t="s">
        <v>551</v>
      </c>
      <c r="C9" s="870"/>
      <c r="D9" s="869"/>
      <c r="E9" s="440"/>
      <c r="F9" s="871"/>
      <c r="G9" s="440"/>
      <c r="H9" s="440"/>
      <c r="I9" s="871"/>
      <c r="J9" s="440"/>
    </row>
    <row r="10" spans="1:10" s="13" customFormat="1" ht="19.5" customHeight="1">
      <c r="A10" s="18">
        <v>1</v>
      </c>
      <c r="B10" s="19" t="s">
        <v>613</v>
      </c>
      <c r="C10" s="822"/>
      <c r="D10" s="19"/>
      <c r="E10" s="21"/>
      <c r="F10" s="22"/>
      <c r="G10" s="21"/>
      <c r="H10" s="21"/>
      <c r="I10" s="22"/>
      <c r="J10" s="21"/>
    </row>
    <row r="11" spans="1:10" s="13" customFormat="1" ht="19.5" customHeight="1">
      <c r="A11" s="18"/>
      <c r="B11" s="23" t="s">
        <v>446</v>
      </c>
      <c r="C11" s="834">
        <v>24</v>
      </c>
      <c r="D11" s="24" t="s">
        <v>14</v>
      </c>
      <c r="E11" s="25">
        <v>15000</v>
      </c>
      <c r="F11" s="25">
        <f t="shared" ref="F11:F13" si="0">C11*E11</f>
        <v>360000</v>
      </c>
      <c r="G11" s="25">
        <v>0</v>
      </c>
      <c r="H11" s="25">
        <f t="shared" ref="H11:H13" si="1">C11*G11</f>
        <v>0</v>
      </c>
      <c r="I11" s="26">
        <f t="shared" ref="I11:I13" si="2">F11+H11</f>
        <v>360000</v>
      </c>
      <c r="J11" s="27"/>
    </row>
    <row r="12" spans="1:10" s="13" customFormat="1" ht="19.5" customHeight="1">
      <c r="A12" s="18"/>
      <c r="B12" s="23" t="s">
        <v>503</v>
      </c>
      <c r="C12" s="834">
        <v>10</v>
      </c>
      <c r="D12" s="24" t="s">
        <v>14</v>
      </c>
      <c r="E12" s="25">
        <v>8500</v>
      </c>
      <c r="F12" s="25">
        <f t="shared" si="0"/>
        <v>85000</v>
      </c>
      <c r="G12" s="25">
        <v>0</v>
      </c>
      <c r="H12" s="25">
        <f t="shared" si="1"/>
        <v>0</v>
      </c>
      <c r="I12" s="26">
        <f t="shared" si="2"/>
        <v>85000</v>
      </c>
      <c r="J12" s="27"/>
    </row>
    <row r="13" spans="1:10" s="13" customFormat="1" ht="19.5" customHeight="1">
      <c r="A13" s="18"/>
      <c r="B13" s="23" t="s">
        <v>507</v>
      </c>
      <c r="C13" s="834">
        <v>117</v>
      </c>
      <c r="D13" s="24" t="s">
        <v>14</v>
      </c>
      <c r="E13" s="25">
        <v>7500</v>
      </c>
      <c r="F13" s="25">
        <f t="shared" si="0"/>
        <v>877500</v>
      </c>
      <c r="G13" s="25">
        <v>0</v>
      </c>
      <c r="H13" s="25">
        <f t="shared" si="1"/>
        <v>0</v>
      </c>
      <c r="I13" s="26">
        <f t="shared" si="2"/>
        <v>877500</v>
      </c>
      <c r="J13" s="27"/>
    </row>
    <row r="14" spans="1:10" ht="19.5" customHeight="1">
      <c r="A14" s="28"/>
      <c r="B14" s="29" t="s">
        <v>15</v>
      </c>
      <c r="C14" s="835"/>
      <c r="D14" s="29"/>
      <c r="E14" s="30"/>
      <c r="F14" s="30">
        <f>SUM(F11:F13)</f>
        <v>1322500</v>
      </c>
      <c r="G14" s="31"/>
      <c r="H14" s="30"/>
      <c r="I14" s="30">
        <f>SUM(I11:I13)</f>
        <v>1322500</v>
      </c>
      <c r="J14" s="32"/>
    </row>
    <row r="15" spans="1:10" ht="19.5" customHeight="1">
      <c r="H15" s="33" t="s">
        <v>16</v>
      </c>
      <c r="I15" s="31">
        <f>I14*0.07</f>
        <v>92575.000000000015</v>
      </c>
    </row>
    <row r="16" spans="1:10" ht="19.5" customHeight="1">
      <c r="H16" s="33" t="s">
        <v>17</v>
      </c>
      <c r="I16" s="34">
        <f>I14+I15</f>
        <v>1415075</v>
      </c>
    </row>
    <row r="17" spans="1:11" s="14" customFormat="1" ht="19.5" customHeight="1">
      <c r="A17" s="94"/>
      <c r="C17" s="535"/>
      <c r="D17" s="104"/>
      <c r="E17" s="856" t="s">
        <v>32</v>
      </c>
      <c r="F17" s="104" t="str">
        <f>BAHTTEXT(I16)</f>
        <v>หนึ่งล้านสี่แสนหนึ่งหมื่นห้าพันเจ็ดสิบห้าบาทถ้วน</v>
      </c>
      <c r="H17" s="104"/>
      <c r="I17" s="105"/>
      <c r="J17" s="95"/>
    </row>
    <row r="18" spans="1:11" s="108" customFormat="1" ht="19.5" customHeight="1">
      <c r="A18" s="106" t="s">
        <v>9</v>
      </c>
      <c r="B18" s="11"/>
      <c r="C18" s="534"/>
      <c r="D18" s="13"/>
      <c r="E18" s="107"/>
      <c r="F18" s="5"/>
      <c r="G18" s="38"/>
      <c r="H18" s="13"/>
      <c r="I18" s="5"/>
      <c r="J18" s="13"/>
    </row>
    <row r="19" spans="1:11" s="108" customFormat="1" ht="19.5" customHeight="1">
      <c r="A19" s="109" t="s">
        <v>609</v>
      </c>
      <c r="B19" s="11"/>
      <c r="C19" s="534"/>
      <c r="D19" s="13"/>
      <c r="E19" s="107"/>
      <c r="F19" s="5"/>
      <c r="G19" s="38"/>
      <c r="H19" s="13"/>
      <c r="I19" s="5"/>
      <c r="J19" s="13"/>
    </row>
    <row r="20" spans="1:11" s="108" customFormat="1" ht="19.5" customHeight="1">
      <c r="A20" s="109"/>
      <c r="B20" s="11"/>
      <c r="C20" s="534"/>
      <c r="D20" s="13"/>
      <c r="E20" s="107"/>
      <c r="F20" s="5"/>
      <c r="G20" s="38"/>
      <c r="H20" s="13"/>
      <c r="I20" s="5"/>
      <c r="J20" s="13"/>
    </row>
    <row r="21" spans="1:11" s="108" customFormat="1" ht="19.5" customHeight="1">
      <c r="A21" s="109"/>
      <c r="B21" s="11"/>
      <c r="C21" s="534"/>
      <c r="D21" s="13"/>
      <c r="E21" s="107"/>
      <c r="F21" s="881" t="s">
        <v>595</v>
      </c>
      <c r="G21" s="38"/>
      <c r="H21" s="13"/>
      <c r="I21" s="5"/>
      <c r="J21" s="13"/>
    </row>
    <row r="22" spans="1:11" s="108" customFormat="1" ht="27.75" customHeight="1">
      <c r="A22" s="109"/>
      <c r="B22" s="11"/>
      <c r="C22" s="534"/>
      <c r="D22" s="13"/>
      <c r="E22" s="107"/>
      <c r="F22" s="5"/>
      <c r="G22" s="38"/>
      <c r="H22" s="13"/>
      <c r="I22" s="5"/>
      <c r="J22" s="13"/>
    </row>
    <row r="23" spans="1:11" s="877" customFormat="1" ht="19.5" customHeight="1">
      <c r="A23" s="874"/>
      <c r="B23" s="882"/>
      <c r="C23" s="906" t="s">
        <v>602</v>
      </c>
      <c r="D23" s="906"/>
      <c r="F23" s="906" t="s">
        <v>603</v>
      </c>
      <c r="G23" s="906"/>
      <c r="I23" s="906" t="s">
        <v>604</v>
      </c>
      <c r="J23" s="906"/>
      <c r="K23" s="906"/>
    </row>
    <row r="24" spans="1:11" s="877" customFormat="1" ht="19.5" customHeight="1">
      <c r="A24" s="874"/>
      <c r="B24" s="882"/>
      <c r="C24" s="906" t="s">
        <v>598</v>
      </c>
      <c r="D24" s="906"/>
      <c r="F24" s="906" t="s">
        <v>599</v>
      </c>
      <c r="G24" s="906"/>
      <c r="I24" s="906" t="s">
        <v>599</v>
      </c>
      <c r="J24" s="906"/>
      <c r="K24" s="906"/>
    </row>
    <row r="25" spans="1:11" s="877" customFormat="1" ht="27.75" customHeight="1">
      <c r="A25" s="874"/>
      <c r="D25" s="875"/>
      <c r="F25" s="876"/>
      <c r="I25" s="876"/>
      <c r="K25" s="876"/>
    </row>
    <row r="26" spans="1:11" s="877" customFormat="1" ht="19.5" customHeight="1">
      <c r="A26" s="874"/>
      <c r="B26" s="882"/>
      <c r="C26" s="906" t="s">
        <v>600</v>
      </c>
      <c r="D26" s="906"/>
      <c r="F26" s="876"/>
      <c r="I26" s="906" t="s">
        <v>605</v>
      </c>
      <c r="J26" s="906"/>
      <c r="K26" s="906"/>
    </row>
    <row r="27" spans="1:11" s="877" customFormat="1" ht="19.5" customHeight="1">
      <c r="A27" s="874"/>
      <c r="B27" s="882"/>
      <c r="C27" s="906" t="s">
        <v>599</v>
      </c>
      <c r="D27" s="906"/>
      <c r="F27" s="876"/>
      <c r="I27" s="906" t="s">
        <v>606</v>
      </c>
      <c r="J27" s="906"/>
      <c r="K27" s="906"/>
    </row>
    <row r="28" spans="1:11" s="879" customFormat="1" ht="21" customHeight="1">
      <c r="A28" s="878"/>
      <c r="D28" s="878"/>
      <c r="F28" s="880"/>
      <c r="I28" s="880"/>
      <c r="J28" s="878"/>
    </row>
    <row r="29" spans="1:11" ht="21" hidden="1" customHeight="1">
      <c r="A29" s="674"/>
      <c r="B29" s="675"/>
      <c r="C29" s="678"/>
      <c r="D29" s="903" t="s">
        <v>595</v>
      </c>
      <c r="E29" s="903"/>
      <c r="F29" s="903"/>
      <c r="G29" s="675"/>
      <c r="H29" s="676"/>
      <c r="I29" s="676"/>
      <c r="J29" s="674"/>
    </row>
    <row r="30" spans="1:11" ht="21" hidden="1" customHeight="1">
      <c r="A30" s="674"/>
      <c r="B30" s="675"/>
      <c r="C30" s="678"/>
      <c r="D30" s="854"/>
      <c r="E30" s="854"/>
      <c r="F30" s="854"/>
      <c r="G30" s="675"/>
      <c r="H30" s="676"/>
      <c r="I30" s="676"/>
      <c r="J30" s="674"/>
    </row>
    <row r="31" spans="1:11" ht="21" hidden="1" customHeight="1">
      <c r="A31" s="674"/>
      <c r="B31" s="675"/>
      <c r="C31" s="678" t="s">
        <v>596</v>
      </c>
      <c r="D31" s="675" t="s">
        <v>597</v>
      </c>
      <c r="E31" s="675"/>
      <c r="F31" s="675"/>
      <c r="G31" s="675" t="s">
        <v>598</v>
      </c>
      <c r="H31" s="676"/>
      <c r="I31" s="676"/>
      <c r="J31" s="674"/>
    </row>
    <row r="32" spans="1:11" ht="21" hidden="1" customHeight="1">
      <c r="A32" s="674"/>
      <c r="B32" s="675"/>
      <c r="C32" s="678"/>
      <c r="D32" s="902" t="s">
        <v>602</v>
      </c>
      <c r="E32" s="902"/>
      <c r="F32" s="902"/>
      <c r="G32" s="675"/>
      <c r="H32" s="676"/>
      <c r="I32" s="676"/>
      <c r="J32" s="674"/>
    </row>
    <row r="33" spans="1:10" ht="21" hidden="1" customHeight="1">
      <c r="A33" s="674"/>
      <c r="B33" s="675"/>
      <c r="C33" s="678"/>
      <c r="D33" s="679"/>
      <c r="E33" s="679"/>
      <c r="F33" s="679"/>
      <c r="G33" s="675"/>
      <c r="H33" s="676"/>
      <c r="I33" s="676"/>
      <c r="J33" s="674"/>
    </row>
    <row r="34" spans="1:10" ht="21" hidden="1" customHeight="1">
      <c r="A34" s="674"/>
      <c r="B34" s="675"/>
      <c r="C34" s="678" t="s">
        <v>596</v>
      </c>
      <c r="D34" s="675" t="s">
        <v>597</v>
      </c>
      <c r="E34" s="675"/>
      <c r="F34" s="675"/>
      <c r="G34" s="675" t="s">
        <v>599</v>
      </c>
      <c r="H34" s="676"/>
      <c r="I34" s="676"/>
      <c r="J34" s="680"/>
    </row>
    <row r="35" spans="1:10" ht="21" hidden="1" customHeight="1">
      <c r="A35" s="674"/>
      <c r="B35" s="675"/>
      <c r="C35" s="678"/>
      <c r="D35" s="902" t="s">
        <v>603</v>
      </c>
      <c r="E35" s="902"/>
      <c r="F35" s="902"/>
      <c r="G35" s="675"/>
      <c r="H35" s="676"/>
      <c r="I35" s="676"/>
      <c r="J35" s="680"/>
    </row>
    <row r="36" spans="1:10" ht="21" hidden="1" customHeight="1">
      <c r="A36" s="674"/>
      <c r="B36" s="675"/>
      <c r="C36" s="678"/>
      <c r="D36" s="679"/>
      <c r="E36" s="679"/>
      <c r="F36" s="679"/>
      <c r="G36" s="675"/>
      <c r="H36" s="676"/>
      <c r="I36" s="676"/>
      <c r="J36" s="680"/>
    </row>
    <row r="37" spans="1:10" ht="21" hidden="1" customHeight="1">
      <c r="A37" s="674"/>
      <c r="B37" s="675"/>
      <c r="C37" s="678" t="s">
        <v>596</v>
      </c>
      <c r="D37" s="675" t="s">
        <v>597</v>
      </c>
      <c r="E37" s="675"/>
      <c r="F37" s="675"/>
      <c r="G37" s="675" t="s">
        <v>599</v>
      </c>
      <c r="H37" s="676"/>
      <c r="I37" s="676"/>
      <c r="J37" s="680"/>
    </row>
    <row r="38" spans="1:10" ht="21" hidden="1" customHeight="1">
      <c r="A38" s="674"/>
      <c r="B38" s="675"/>
      <c r="C38" s="678"/>
      <c r="D38" s="902" t="s">
        <v>604</v>
      </c>
      <c r="E38" s="902"/>
      <c r="F38" s="902"/>
      <c r="G38" s="675"/>
      <c r="H38" s="676"/>
      <c r="I38" s="676"/>
      <c r="J38" s="680"/>
    </row>
    <row r="39" spans="1:10" ht="21" hidden="1" customHeight="1">
      <c r="A39" s="674"/>
      <c r="B39" s="675"/>
      <c r="C39" s="678"/>
      <c r="D39" s="679"/>
      <c r="E39" s="679"/>
      <c r="F39" s="679"/>
      <c r="G39" s="675"/>
      <c r="H39" s="676"/>
      <c r="I39" s="676"/>
      <c r="J39" s="680"/>
    </row>
    <row r="40" spans="1:10" ht="21" hidden="1" customHeight="1">
      <c r="A40" s="674"/>
      <c r="B40" s="675"/>
      <c r="C40" s="678" t="s">
        <v>596</v>
      </c>
      <c r="D40" s="675" t="s">
        <v>597</v>
      </c>
      <c r="E40" s="675"/>
      <c r="F40" s="675"/>
      <c r="G40" s="675" t="s">
        <v>599</v>
      </c>
      <c r="H40" s="676"/>
      <c r="I40" s="676"/>
      <c r="J40" s="680"/>
    </row>
    <row r="41" spans="1:10" ht="21" hidden="1" customHeight="1">
      <c r="A41" s="674"/>
      <c r="B41" s="675"/>
      <c r="C41" s="678"/>
      <c r="D41" s="902" t="s">
        <v>600</v>
      </c>
      <c r="E41" s="902"/>
      <c r="F41" s="902"/>
      <c r="G41" s="675"/>
      <c r="H41" s="676"/>
      <c r="I41" s="676"/>
      <c r="J41" s="680"/>
    </row>
    <row r="42" spans="1:10" ht="21" hidden="1" customHeight="1">
      <c r="A42" s="674"/>
      <c r="B42" s="675"/>
      <c r="C42" s="678"/>
      <c r="D42" s="679"/>
      <c r="E42" s="679"/>
      <c r="F42" s="679"/>
      <c r="G42" s="675"/>
      <c r="H42" s="676"/>
      <c r="I42" s="676"/>
      <c r="J42" s="680"/>
    </row>
    <row r="43" spans="1:10" ht="21" hidden="1" customHeight="1">
      <c r="A43" s="674"/>
      <c r="B43" s="675"/>
      <c r="C43" s="678" t="s">
        <v>596</v>
      </c>
      <c r="D43" s="675" t="s">
        <v>597</v>
      </c>
      <c r="E43" s="675"/>
      <c r="F43" s="675"/>
      <c r="G43" s="675" t="s">
        <v>606</v>
      </c>
      <c r="H43" s="676"/>
      <c r="I43" s="676"/>
      <c r="J43" s="680"/>
    </row>
    <row r="44" spans="1:10" ht="21" hidden="1" customHeight="1">
      <c r="A44" s="674"/>
      <c r="B44" s="675"/>
      <c r="C44" s="678"/>
      <c r="D44" s="902" t="s">
        <v>605</v>
      </c>
      <c r="E44" s="902"/>
      <c r="F44" s="902"/>
      <c r="G44" s="675"/>
      <c r="H44" s="676"/>
      <c r="I44" s="676"/>
      <c r="J44" s="680"/>
    </row>
    <row r="45" spans="1:10" ht="20.100000000000001" hidden="1" customHeight="1">
      <c r="H45" s="33"/>
      <c r="I45" s="36"/>
    </row>
    <row r="46" spans="1:10" ht="20.100000000000001" hidden="1" customHeight="1">
      <c r="H46" s="33"/>
      <c r="I46" s="36"/>
    </row>
    <row r="47" spans="1:10" ht="20.100000000000001" hidden="1" customHeight="1">
      <c r="A47" s="13"/>
      <c r="C47" s="836"/>
      <c r="D47" s="13"/>
      <c r="E47" s="39"/>
    </row>
    <row r="48" spans="1:10" ht="20.100000000000001" hidden="1" customHeight="1">
      <c r="A48" s="13"/>
      <c r="C48" s="836"/>
      <c r="D48" s="13"/>
      <c r="E48" s="39"/>
    </row>
  </sheetData>
  <mergeCells count="25">
    <mergeCell ref="D41:F41"/>
    <mergeCell ref="D44:F44"/>
    <mergeCell ref="A1:J1"/>
    <mergeCell ref="D29:F29"/>
    <mergeCell ref="D32:F32"/>
    <mergeCell ref="D35:F35"/>
    <mergeCell ref="D38:F38"/>
    <mergeCell ref="C6:F6"/>
    <mergeCell ref="A7:A8"/>
    <mergeCell ref="B7:B8"/>
    <mergeCell ref="C7:C8"/>
    <mergeCell ref="D7:D8"/>
    <mergeCell ref="E7:F7"/>
    <mergeCell ref="G7:H7"/>
    <mergeCell ref="J7:J8"/>
    <mergeCell ref="C23:D23"/>
    <mergeCell ref="C26:D26"/>
    <mergeCell ref="I26:K26"/>
    <mergeCell ref="C27:D27"/>
    <mergeCell ref="I27:K27"/>
    <mergeCell ref="F23:G23"/>
    <mergeCell ref="I23:K23"/>
    <mergeCell ref="C24:D24"/>
    <mergeCell ref="F24:G24"/>
    <mergeCell ref="I24:K24"/>
  </mergeCells>
  <pageMargins left="0.39370078740157483" right="0.39370078740157483" top="0.62992125984251968" bottom="0.39370078740157483" header="0.39370078740157483" footer="0.15748031496062992"/>
  <pageSetup paperSize="9" scale="95" orientation="landscape" r:id="rId1"/>
  <headerFooter alignWithMargins="0">
    <oddHeader xml:space="preserve">&amp;R&amp;"TH SarabunPSK,ธรรมดา"&amp;14แบบ ปร.4(ข) แผ่นที่ &amp;P/&amp;N 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85"/>
  <sheetViews>
    <sheetView zoomScaleNormal="100" zoomScaleSheetLayoutView="100" workbookViewId="0">
      <selection activeCell="I10" sqref="I10"/>
    </sheetView>
  </sheetViews>
  <sheetFormatPr defaultRowHeight="18.75"/>
  <cols>
    <col min="1" max="1" width="6.7109375" style="11" customWidth="1"/>
    <col min="2" max="2" width="53.28515625" style="11" customWidth="1"/>
    <col min="3" max="3" width="9" style="39" customWidth="1"/>
    <col min="4" max="4" width="9.140625" style="11" customWidth="1"/>
    <col min="5" max="5" width="10.28515625" style="11" customWidth="1"/>
    <col min="6" max="6" width="12.42578125" style="5" customWidth="1"/>
    <col min="7" max="7" width="9.7109375" style="11" customWidth="1"/>
    <col min="8" max="8" width="12.5703125" style="11" customWidth="1"/>
    <col min="9" max="9" width="14.140625" style="5" customWidth="1"/>
    <col min="10" max="10" width="9.7109375" style="13" customWidth="1"/>
    <col min="11" max="11" width="9.85546875" style="11" hidden="1" customWidth="1"/>
    <col min="12" max="12" width="9.140625" style="11"/>
    <col min="13" max="13" width="10" style="11" bestFit="1" customWidth="1"/>
    <col min="14" max="15" width="9.140625" style="11"/>
    <col min="16" max="16" width="10" style="11" bestFit="1" customWidth="1"/>
    <col min="17" max="16384" width="9.140625" style="11"/>
  </cols>
  <sheetData>
    <row r="1" spans="1:10" s="1" customFormat="1" ht="21" customHeight="1">
      <c r="A1" s="908" t="s">
        <v>0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1" customFormat="1" ht="21" customHeight="1">
      <c r="A2" s="2" t="s">
        <v>664</v>
      </c>
      <c r="B2" s="3"/>
      <c r="C2" s="37"/>
      <c r="D2" s="3"/>
      <c r="E2" s="3"/>
      <c r="F2" s="5"/>
      <c r="G2" s="3"/>
      <c r="H2" s="3"/>
      <c r="I2" s="5"/>
      <c r="J2" s="6"/>
    </row>
    <row r="3" spans="1:10" s="1" customFormat="1" ht="21" customHeight="1">
      <c r="A3" s="7" t="s">
        <v>657</v>
      </c>
      <c r="B3" s="3"/>
      <c r="C3" s="821"/>
      <c r="E3" s="9" t="s">
        <v>676</v>
      </c>
      <c r="F3" s="5"/>
      <c r="G3" s="3"/>
      <c r="H3" s="3"/>
      <c r="I3" s="5"/>
      <c r="J3" s="6"/>
    </row>
    <row r="4" spans="1:10" s="1" customFormat="1" ht="21" customHeight="1">
      <c r="A4" s="7" t="s">
        <v>658</v>
      </c>
      <c r="B4" s="3"/>
      <c r="C4" s="821"/>
      <c r="E4" s="9" t="s">
        <v>594</v>
      </c>
      <c r="F4" s="5"/>
      <c r="G4" s="3"/>
      <c r="H4" s="3"/>
      <c r="I4" s="5"/>
      <c r="J4" s="6"/>
    </row>
    <row r="5" spans="1:10" s="14" customFormat="1" ht="21" customHeight="1">
      <c r="A5" s="10"/>
      <c r="C5" s="920" t="s">
        <v>614</v>
      </c>
      <c r="D5" s="920"/>
      <c r="E5" s="920"/>
      <c r="F5" s="920"/>
      <c r="I5" s="15"/>
      <c r="J5" s="16" t="s">
        <v>1</v>
      </c>
    </row>
    <row r="6" spans="1:10" s="13" customFormat="1" ht="21" customHeight="1">
      <c r="A6" s="921" t="s">
        <v>2</v>
      </c>
      <c r="B6" s="921" t="s">
        <v>3</v>
      </c>
      <c r="C6" s="922" t="s">
        <v>4</v>
      </c>
      <c r="D6" s="921" t="s">
        <v>5</v>
      </c>
      <c r="E6" s="921" t="s">
        <v>6</v>
      </c>
      <c r="F6" s="921"/>
      <c r="G6" s="921" t="s">
        <v>7</v>
      </c>
      <c r="H6" s="921"/>
      <c r="I6" s="867" t="s">
        <v>8</v>
      </c>
      <c r="J6" s="921" t="s">
        <v>9</v>
      </c>
    </row>
    <row r="7" spans="1:10" s="13" customFormat="1" ht="21" customHeight="1">
      <c r="A7" s="921"/>
      <c r="B7" s="921"/>
      <c r="C7" s="923"/>
      <c r="D7" s="921"/>
      <c r="E7" s="18" t="s">
        <v>10</v>
      </c>
      <c r="F7" s="872" t="s">
        <v>11</v>
      </c>
      <c r="G7" s="18" t="s">
        <v>10</v>
      </c>
      <c r="H7" s="18" t="s">
        <v>11</v>
      </c>
      <c r="I7" s="873" t="s">
        <v>12</v>
      </c>
      <c r="J7" s="921"/>
    </row>
    <row r="8" spans="1:10" s="13" customFormat="1" ht="21" customHeight="1">
      <c r="A8" s="868"/>
      <c r="B8" s="869" t="s">
        <v>665</v>
      </c>
      <c r="C8" s="870"/>
      <c r="D8" s="869"/>
      <c r="E8" s="440"/>
      <c r="F8" s="871"/>
      <c r="G8" s="440"/>
      <c r="H8" s="440"/>
      <c r="I8" s="871"/>
      <c r="J8" s="440"/>
    </row>
    <row r="9" spans="1:10" s="72" customFormat="1" ht="21" customHeight="1">
      <c r="A9" s="64">
        <v>1</v>
      </c>
      <c r="B9" s="65" t="s">
        <v>317</v>
      </c>
      <c r="C9" s="66"/>
      <c r="D9" s="67"/>
      <c r="E9" s="68"/>
      <c r="F9" s="69"/>
      <c r="G9" s="69"/>
      <c r="H9" s="69"/>
      <c r="I9" s="70"/>
      <c r="J9" s="71"/>
    </row>
    <row r="10" spans="1:10" s="62" customFormat="1" ht="21" customHeight="1">
      <c r="A10" s="73"/>
      <c r="B10" s="61" t="s">
        <v>380</v>
      </c>
      <c r="C10" s="60">
        <v>1</v>
      </c>
      <c r="D10" s="79" t="s">
        <v>318</v>
      </c>
      <c r="E10" s="43">
        <v>16330</v>
      </c>
      <c r="F10" s="43">
        <f>C10*E10</f>
        <v>16330</v>
      </c>
      <c r="G10" s="43">
        <v>0</v>
      </c>
      <c r="H10" s="43">
        <v>0</v>
      </c>
      <c r="I10" s="43">
        <f>F10+H10</f>
        <v>16330</v>
      </c>
      <c r="J10" s="80"/>
    </row>
    <row r="11" spans="1:10" s="62" customFormat="1" ht="21" customHeight="1">
      <c r="A11" s="73"/>
      <c r="B11" s="61" t="s">
        <v>381</v>
      </c>
      <c r="C11" s="60">
        <v>1</v>
      </c>
      <c r="D11" s="79" t="s">
        <v>13</v>
      </c>
      <c r="E11" s="81">
        <v>5130</v>
      </c>
      <c r="F11" s="43">
        <f t="shared" ref="F11:F16" si="0">C11*E11</f>
        <v>5130</v>
      </c>
      <c r="G11" s="43">
        <v>0</v>
      </c>
      <c r="H11" s="43">
        <v>0</v>
      </c>
      <c r="I11" s="43">
        <f t="shared" ref="I11:I16" si="1">F11+H11</f>
        <v>5130</v>
      </c>
      <c r="J11" s="82"/>
    </row>
    <row r="12" spans="1:10" s="62" customFormat="1" ht="21" customHeight="1">
      <c r="A12" s="73"/>
      <c r="B12" s="61" t="s">
        <v>382</v>
      </c>
      <c r="C12" s="60">
        <v>1</v>
      </c>
      <c r="D12" s="79" t="s">
        <v>318</v>
      </c>
      <c r="E12" s="43">
        <v>4660</v>
      </c>
      <c r="F12" s="43">
        <f t="shared" si="0"/>
        <v>4660</v>
      </c>
      <c r="G12" s="43">
        <v>0</v>
      </c>
      <c r="H12" s="43">
        <v>0</v>
      </c>
      <c r="I12" s="43">
        <f t="shared" si="1"/>
        <v>4660</v>
      </c>
      <c r="J12" s="80"/>
    </row>
    <row r="13" spans="1:10" s="62" customFormat="1" ht="21" customHeight="1">
      <c r="A13" s="73"/>
      <c r="B13" s="61" t="s">
        <v>383</v>
      </c>
      <c r="C13" s="60">
        <v>8</v>
      </c>
      <c r="D13" s="79" t="s">
        <v>13</v>
      </c>
      <c r="E13" s="43">
        <v>1690</v>
      </c>
      <c r="F13" s="43">
        <f t="shared" si="0"/>
        <v>13520</v>
      </c>
      <c r="G13" s="43">
        <v>0</v>
      </c>
      <c r="H13" s="43">
        <v>0</v>
      </c>
      <c r="I13" s="43">
        <f t="shared" si="1"/>
        <v>13520</v>
      </c>
      <c r="J13" s="80"/>
    </row>
    <row r="14" spans="1:10" s="62" customFormat="1" ht="21" customHeight="1">
      <c r="A14" s="73"/>
      <c r="B14" s="61" t="s">
        <v>384</v>
      </c>
      <c r="C14" s="60">
        <v>2</v>
      </c>
      <c r="D14" s="79" t="s">
        <v>13</v>
      </c>
      <c r="E14" s="81">
        <v>1150</v>
      </c>
      <c r="F14" s="43">
        <f t="shared" si="0"/>
        <v>2300</v>
      </c>
      <c r="G14" s="43">
        <v>0</v>
      </c>
      <c r="H14" s="43">
        <v>0</v>
      </c>
      <c r="I14" s="43">
        <f t="shared" si="1"/>
        <v>2300</v>
      </c>
      <c r="J14" s="82"/>
    </row>
    <row r="15" spans="1:10" s="62" customFormat="1" ht="21" customHeight="1">
      <c r="A15" s="73"/>
      <c r="B15" s="61" t="s">
        <v>385</v>
      </c>
      <c r="C15" s="60">
        <v>1</v>
      </c>
      <c r="D15" s="79" t="s">
        <v>318</v>
      </c>
      <c r="E15" s="81">
        <v>9250</v>
      </c>
      <c r="F15" s="43">
        <f t="shared" si="0"/>
        <v>9250</v>
      </c>
      <c r="G15" s="43">
        <v>0</v>
      </c>
      <c r="H15" s="43">
        <v>0</v>
      </c>
      <c r="I15" s="43">
        <f t="shared" si="1"/>
        <v>9250</v>
      </c>
      <c r="J15" s="82"/>
    </row>
    <row r="16" spans="1:10" s="62" customFormat="1" ht="21" customHeight="1">
      <c r="A16" s="73"/>
      <c r="B16" s="61" t="s">
        <v>386</v>
      </c>
      <c r="C16" s="60">
        <v>1</v>
      </c>
      <c r="D16" s="79" t="s">
        <v>13</v>
      </c>
      <c r="E16" s="81">
        <v>10050</v>
      </c>
      <c r="F16" s="43">
        <f t="shared" si="0"/>
        <v>10050</v>
      </c>
      <c r="G16" s="43">
        <v>0</v>
      </c>
      <c r="H16" s="43">
        <v>0</v>
      </c>
      <c r="I16" s="43">
        <f t="shared" si="1"/>
        <v>10050</v>
      </c>
      <c r="J16" s="82"/>
    </row>
    <row r="17" spans="1:10" ht="21" customHeight="1">
      <c r="A17" s="28"/>
      <c r="B17" s="29" t="s">
        <v>15</v>
      </c>
      <c r="C17" s="835"/>
      <c r="D17" s="29"/>
      <c r="E17" s="30"/>
      <c r="F17" s="30">
        <f>SUM(F10:F16)</f>
        <v>61240</v>
      </c>
      <c r="G17" s="31"/>
      <c r="H17" s="30"/>
      <c r="I17" s="30">
        <f>SUM(I10:I16)</f>
        <v>61240</v>
      </c>
      <c r="J17" s="32"/>
    </row>
    <row r="18" spans="1:10" s="62" customFormat="1" ht="21" customHeight="1">
      <c r="A18" s="64">
        <v>2</v>
      </c>
      <c r="B18" s="65" t="s">
        <v>321</v>
      </c>
      <c r="C18" s="60"/>
      <c r="D18" s="79"/>
      <c r="E18" s="81"/>
      <c r="F18" s="43"/>
      <c r="G18" s="43"/>
      <c r="H18" s="43"/>
      <c r="I18" s="43"/>
      <c r="J18" s="82"/>
    </row>
    <row r="19" spans="1:10" s="62" customFormat="1" ht="21" customHeight="1">
      <c r="A19" s="73"/>
      <c r="B19" s="61" t="s">
        <v>387</v>
      </c>
      <c r="C19" s="60">
        <v>6</v>
      </c>
      <c r="D19" s="79" t="s">
        <v>13</v>
      </c>
      <c r="E19" s="81">
        <v>3820</v>
      </c>
      <c r="F19" s="43">
        <f>C19*E19</f>
        <v>22920</v>
      </c>
      <c r="G19" s="43">
        <v>0</v>
      </c>
      <c r="H19" s="43">
        <v>0</v>
      </c>
      <c r="I19" s="43">
        <f>F19+H19</f>
        <v>22920</v>
      </c>
      <c r="J19" s="82"/>
    </row>
    <row r="20" spans="1:10" s="62" customFormat="1" ht="21" customHeight="1">
      <c r="A20" s="73"/>
      <c r="B20" s="61" t="s">
        <v>388</v>
      </c>
      <c r="C20" s="60">
        <v>1</v>
      </c>
      <c r="D20" s="79" t="s">
        <v>13</v>
      </c>
      <c r="E20" s="81">
        <v>10270</v>
      </c>
      <c r="F20" s="43">
        <f t="shared" ref="F20:F25" si="2">C20*E20</f>
        <v>10270</v>
      </c>
      <c r="G20" s="43">
        <v>0</v>
      </c>
      <c r="H20" s="43">
        <v>0</v>
      </c>
      <c r="I20" s="43">
        <f t="shared" ref="I20:I25" si="3">F20+H20</f>
        <v>10270</v>
      </c>
      <c r="J20" s="82"/>
    </row>
    <row r="21" spans="1:10" s="62" customFormat="1" ht="21" customHeight="1">
      <c r="A21" s="73"/>
      <c r="B21" s="61" t="s">
        <v>622</v>
      </c>
      <c r="C21" s="60">
        <v>1</v>
      </c>
      <c r="D21" s="79" t="s">
        <v>13</v>
      </c>
      <c r="E21" s="81">
        <v>6360</v>
      </c>
      <c r="F21" s="43">
        <f t="shared" si="2"/>
        <v>6360</v>
      </c>
      <c r="G21" s="43">
        <v>0</v>
      </c>
      <c r="H21" s="43">
        <v>0</v>
      </c>
      <c r="I21" s="43">
        <f t="shared" si="3"/>
        <v>6360</v>
      </c>
      <c r="J21" s="82"/>
    </row>
    <row r="22" spans="1:10" s="62" customFormat="1" ht="21" customHeight="1">
      <c r="A22" s="73"/>
      <c r="B22" s="61" t="s">
        <v>389</v>
      </c>
      <c r="C22" s="60">
        <v>1</v>
      </c>
      <c r="D22" s="79" t="s">
        <v>13</v>
      </c>
      <c r="E22" s="43">
        <v>3300</v>
      </c>
      <c r="F22" s="43">
        <f t="shared" si="2"/>
        <v>3300</v>
      </c>
      <c r="G22" s="43">
        <v>0</v>
      </c>
      <c r="H22" s="43">
        <v>0</v>
      </c>
      <c r="I22" s="43">
        <f t="shared" si="3"/>
        <v>3300</v>
      </c>
      <c r="J22" s="82"/>
    </row>
    <row r="23" spans="1:10" s="89" customFormat="1" ht="21" customHeight="1">
      <c r="A23" s="73"/>
      <c r="B23" s="61" t="s">
        <v>390</v>
      </c>
      <c r="C23" s="60">
        <v>1</v>
      </c>
      <c r="D23" s="79" t="s">
        <v>13</v>
      </c>
      <c r="E23" s="81">
        <v>5800</v>
      </c>
      <c r="F23" s="43">
        <f t="shared" si="2"/>
        <v>5800</v>
      </c>
      <c r="G23" s="43">
        <v>0</v>
      </c>
      <c r="H23" s="43">
        <v>0</v>
      </c>
      <c r="I23" s="43">
        <f t="shared" si="3"/>
        <v>5800</v>
      </c>
      <c r="J23" s="82"/>
    </row>
    <row r="24" spans="1:10" s="89" customFormat="1" ht="21" customHeight="1">
      <c r="A24" s="73"/>
      <c r="B24" s="61" t="s">
        <v>391</v>
      </c>
      <c r="C24" s="60">
        <v>1</v>
      </c>
      <c r="D24" s="79" t="s">
        <v>13</v>
      </c>
      <c r="E24" s="81">
        <v>2490</v>
      </c>
      <c r="F24" s="43">
        <f t="shared" si="2"/>
        <v>2490</v>
      </c>
      <c r="G24" s="43">
        <v>0</v>
      </c>
      <c r="H24" s="43">
        <v>0</v>
      </c>
      <c r="I24" s="43">
        <f t="shared" si="3"/>
        <v>2490</v>
      </c>
      <c r="J24" s="82"/>
    </row>
    <row r="25" spans="1:10" s="89" customFormat="1" ht="21" customHeight="1">
      <c r="A25" s="73"/>
      <c r="B25" s="61" t="s">
        <v>392</v>
      </c>
      <c r="C25" s="60">
        <v>3</v>
      </c>
      <c r="D25" s="79" t="s">
        <v>13</v>
      </c>
      <c r="E25" s="81">
        <v>1460</v>
      </c>
      <c r="F25" s="43">
        <f t="shared" si="2"/>
        <v>4380</v>
      </c>
      <c r="G25" s="43">
        <v>0</v>
      </c>
      <c r="H25" s="43">
        <v>0</v>
      </c>
      <c r="I25" s="43">
        <f t="shared" si="3"/>
        <v>4380</v>
      </c>
      <c r="J25" s="82"/>
    </row>
    <row r="26" spans="1:10" ht="21" customHeight="1">
      <c r="A26" s="28"/>
      <c r="B26" s="29" t="s">
        <v>29</v>
      </c>
      <c r="C26" s="835"/>
      <c r="D26" s="29"/>
      <c r="E26" s="30"/>
      <c r="F26" s="30">
        <f>SUM(F19:F25)</f>
        <v>55520</v>
      </c>
      <c r="G26" s="31"/>
      <c r="H26" s="30"/>
      <c r="I26" s="30">
        <f>SUM(I19:I25)</f>
        <v>55520</v>
      </c>
      <c r="J26" s="32"/>
    </row>
    <row r="27" spans="1:10" s="62" customFormat="1" ht="21" customHeight="1">
      <c r="A27" s="64">
        <v>3</v>
      </c>
      <c r="B27" s="65" t="s">
        <v>327</v>
      </c>
      <c r="C27" s="60"/>
      <c r="D27" s="79"/>
      <c r="E27" s="81"/>
      <c r="F27" s="43"/>
      <c r="G27" s="43"/>
      <c r="H27" s="43"/>
      <c r="I27" s="43"/>
      <c r="J27" s="82"/>
    </row>
    <row r="28" spans="1:10" s="62" customFormat="1" ht="21" customHeight="1">
      <c r="A28" s="73" t="s">
        <v>68</v>
      </c>
      <c r="B28" s="61" t="s">
        <v>393</v>
      </c>
      <c r="C28" s="862">
        <v>6</v>
      </c>
      <c r="D28" s="79" t="s">
        <v>13</v>
      </c>
      <c r="E28" s="81">
        <v>1660</v>
      </c>
      <c r="F28" s="43">
        <f>C28*E28</f>
        <v>9960</v>
      </c>
      <c r="G28" s="43">
        <v>0</v>
      </c>
      <c r="H28" s="43">
        <v>0</v>
      </c>
      <c r="I28" s="43">
        <f>F28+H28</f>
        <v>9960</v>
      </c>
      <c r="J28" s="82"/>
    </row>
    <row r="29" spans="1:10" s="62" customFormat="1" ht="21" customHeight="1">
      <c r="A29" s="73"/>
      <c r="B29" s="61" t="s">
        <v>394</v>
      </c>
      <c r="C29" s="862">
        <v>6</v>
      </c>
      <c r="D29" s="79" t="s">
        <v>13</v>
      </c>
      <c r="E29" s="81">
        <v>480</v>
      </c>
      <c r="F29" s="43">
        <f>C29*E29</f>
        <v>2880</v>
      </c>
      <c r="G29" s="43">
        <v>0</v>
      </c>
      <c r="H29" s="43">
        <v>0</v>
      </c>
      <c r="I29" s="43">
        <f>F29+H29</f>
        <v>2880</v>
      </c>
      <c r="J29" s="82"/>
    </row>
    <row r="30" spans="1:10" s="62" customFormat="1" ht="21" customHeight="1">
      <c r="A30" s="73"/>
      <c r="B30" s="61" t="s">
        <v>328</v>
      </c>
      <c r="C30" s="862">
        <v>6</v>
      </c>
      <c r="D30" s="79" t="s">
        <v>13</v>
      </c>
      <c r="E30" s="43">
        <v>2930</v>
      </c>
      <c r="F30" s="43">
        <f>C30*E30</f>
        <v>17580</v>
      </c>
      <c r="G30" s="43">
        <v>0</v>
      </c>
      <c r="H30" s="43">
        <v>0</v>
      </c>
      <c r="I30" s="43">
        <f>F30+H30</f>
        <v>17580</v>
      </c>
      <c r="J30" s="82"/>
    </row>
    <row r="31" spans="1:10" s="89" customFormat="1" ht="21" customHeight="1">
      <c r="A31" s="73"/>
      <c r="B31" s="61" t="s">
        <v>329</v>
      </c>
      <c r="C31" s="862">
        <v>6</v>
      </c>
      <c r="D31" s="79" t="s">
        <v>13</v>
      </c>
      <c r="E31" s="81">
        <v>370</v>
      </c>
      <c r="F31" s="43">
        <f t="shared" ref="F31" si="4">C31*E31</f>
        <v>2220</v>
      </c>
      <c r="G31" s="43">
        <v>0</v>
      </c>
      <c r="H31" s="43">
        <v>0</v>
      </c>
      <c r="I31" s="43">
        <f t="shared" ref="I31" si="5">F31+H31</f>
        <v>2220</v>
      </c>
      <c r="J31" s="82"/>
    </row>
    <row r="32" spans="1:10" ht="21" customHeight="1">
      <c r="A32" s="28"/>
      <c r="B32" s="29" t="s">
        <v>354</v>
      </c>
      <c r="C32" s="835"/>
      <c r="D32" s="29"/>
      <c r="E32" s="30"/>
      <c r="F32" s="30">
        <f>SUM(F28:F31)</f>
        <v>32640</v>
      </c>
      <c r="G32" s="31"/>
      <c r="H32" s="30"/>
      <c r="I32" s="30">
        <f>SUM(I28:I31)</f>
        <v>32640</v>
      </c>
      <c r="J32" s="32"/>
    </row>
    <row r="33" spans="1:10" s="89" customFormat="1" ht="21" customHeight="1">
      <c r="A33" s="64">
        <v>4</v>
      </c>
      <c r="B33" s="65" t="s">
        <v>330</v>
      </c>
      <c r="C33" s="60"/>
      <c r="D33" s="79"/>
      <c r="E33" s="81"/>
      <c r="F33" s="43"/>
      <c r="G33" s="43"/>
      <c r="H33" s="43"/>
      <c r="I33" s="43"/>
      <c r="J33" s="82"/>
    </row>
    <row r="34" spans="1:10" s="89" customFormat="1" ht="21" customHeight="1">
      <c r="A34" s="73"/>
      <c r="B34" s="61" t="s">
        <v>395</v>
      </c>
      <c r="C34" s="60">
        <v>1</v>
      </c>
      <c r="D34" s="79" t="s">
        <v>13</v>
      </c>
      <c r="E34" s="81">
        <v>16000</v>
      </c>
      <c r="F34" s="43">
        <f>C34*E34</f>
        <v>16000</v>
      </c>
      <c r="G34" s="43">
        <v>0</v>
      </c>
      <c r="H34" s="43">
        <v>0</v>
      </c>
      <c r="I34" s="43">
        <f>F34+H34</f>
        <v>16000</v>
      </c>
      <c r="J34" s="82"/>
    </row>
    <row r="35" spans="1:10" s="89" customFormat="1" ht="21" customHeight="1">
      <c r="A35" s="73"/>
      <c r="B35" s="61" t="s">
        <v>396</v>
      </c>
      <c r="C35" s="60">
        <v>1</v>
      </c>
      <c r="D35" s="79" t="s">
        <v>13</v>
      </c>
      <c r="E35" s="81">
        <v>23000</v>
      </c>
      <c r="F35" s="43">
        <f t="shared" ref="F35:F36" si="6">C35*E35</f>
        <v>23000</v>
      </c>
      <c r="G35" s="43">
        <v>0</v>
      </c>
      <c r="H35" s="43">
        <v>0</v>
      </c>
      <c r="I35" s="43">
        <f t="shared" ref="I35:I36" si="7">F35+H35</f>
        <v>23000</v>
      </c>
      <c r="J35" s="82"/>
    </row>
    <row r="36" spans="1:10" s="16" customFormat="1" ht="21" customHeight="1">
      <c r="A36" s="73"/>
      <c r="B36" s="23" t="s">
        <v>397</v>
      </c>
      <c r="C36" s="60">
        <v>2</v>
      </c>
      <c r="D36" s="79" t="s">
        <v>318</v>
      </c>
      <c r="E36" s="81">
        <v>590</v>
      </c>
      <c r="F36" s="43">
        <f t="shared" si="6"/>
        <v>1180</v>
      </c>
      <c r="G36" s="43">
        <v>0</v>
      </c>
      <c r="H36" s="43">
        <v>0</v>
      </c>
      <c r="I36" s="43">
        <f t="shared" si="7"/>
        <v>1180</v>
      </c>
      <c r="J36" s="63"/>
    </row>
    <row r="37" spans="1:10" ht="21" customHeight="1">
      <c r="A37" s="28"/>
      <c r="B37" s="29" t="s">
        <v>350</v>
      </c>
      <c r="C37" s="835"/>
      <c r="D37" s="29"/>
      <c r="E37" s="30"/>
      <c r="F37" s="30">
        <f>SUM(F34:F36)</f>
        <v>40180</v>
      </c>
      <c r="G37" s="31"/>
      <c r="H37" s="30"/>
      <c r="I37" s="30">
        <f>SUM(I34:I36)</f>
        <v>40180</v>
      </c>
      <c r="J37" s="32"/>
    </row>
    <row r="38" spans="1:10" s="13" customFormat="1" ht="21" customHeight="1">
      <c r="A38" s="542">
        <v>5</v>
      </c>
      <c r="B38" s="19" t="s">
        <v>488</v>
      </c>
      <c r="C38" s="543"/>
      <c r="D38" s="20"/>
      <c r="E38" s="544"/>
      <c r="F38" s="22"/>
      <c r="G38" s="671"/>
      <c r="H38" s="671"/>
      <c r="I38" s="22"/>
      <c r="J38" s="671"/>
    </row>
    <row r="39" spans="1:10" s="13" customFormat="1" ht="21" customHeight="1">
      <c r="A39" s="671"/>
      <c r="B39" s="545" t="s">
        <v>607</v>
      </c>
      <c r="C39" s="420">
        <v>4</v>
      </c>
      <c r="D39" s="671" t="s">
        <v>13</v>
      </c>
      <c r="E39" s="513">
        <v>67500</v>
      </c>
      <c r="F39" s="514">
        <f>C39*E39</f>
        <v>270000</v>
      </c>
      <c r="G39" s="514">
        <v>0</v>
      </c>
      <c r="H39" s="514">
        <f>C39*G39</f>
        <v>0</v>
      </c>
      <c r="I39" s="514">
        <f>F39+H39</f>
        <v>270000</v>
      </c>
      <c r="J39" s="671"/>
    </row>
    <row r="40" spans="1:10" s="13" customFormat="1" ht="21" customHeight="1">
      <c r="A40" s="671"/>
      <c r="B40" s="455" t="s">
        <v>489</v>
      </c>
      <c r="C40" s="420"/>
      <c r="D40" s="441"/>
      <c r="E40" s="513"/>
      <c r="F40" s="514"/>
      <c r="G40" s="514"/>
      <c r="H40" s="514"/>
      <c r="I40" s="514"/>
      <c r="J40" s="546"/>
    </row>
    <row r="41" spans="1:10" s="13" customFormat="1" ht="21" customHeight="1">
      <c r="A41" s="671"/>
      <c r="B41" s="455" t="s">
        <v>607</v>
      </c>
      <c r="C41" s="420">
        <v>7</v>
      </c>
      <c r="D41" s="441" t="s">
        <v>13</v>
      </c>
      <c r="E41" s="513">
        <v>72500</v>
      </c>
      <c r="F41" s="514">
        <f t="shared" ref="F41:F43" si="8">C41*E41</f>
        <v>507500</v>
      </c>
      <c r="G41" s="514">
        <v>0</v>
      </c>
      <c r="H41" s="514">
        <f t="shared" ref="H41:H43" si="9">C41*G41</f>
        <v>0</v>
      </c>
      <c r="I41" s="514">
        <f t="shared" ref="I41:I43" si="10">F41+H41</f>
        <v>507500</v>
      </c>
      <c r="J41" s="546"/>
    </row>
    <row r="42" spans="1:10" s="13" customFormat="1" ht="21" customHeight="1">
      <c r="A42" s="671"/>
      <c r="B42" s="455" t="s">
        <v>490</v>
      </c>
      <c r="C42" s="420"/>
      <c r="D42" s="441"/>
      <c r="E42" s="513"/>
      <c r="F42" s="514"/>
      <c r="G42" s="514"/>
      <c r="H42" s="514"/>
      <c r="I42" s="514"/>
      <c r="J42" s="546"/>
    </row>
    <row r="43" spans="1:10" s="13" customFormat="1" ht="21" customHeight="1">
      <c r="A43" s="671"/>
      <c r="B43" s="455" t="s">
        <v>607</v>
      </c>
      <c r="C43" s="420">
        <v>3</v>
      </c>
      <c r="D43" s="441" t="s">
        <v>13</v>
      </c>
      <c r="E43" s="513">
        <v>79500</v>
      </c>
      <c r="F43" s="514">
        <f t="shared" si="8"/>
        <v>238500</v>
      </c>
      <c r="G43" s="514">
        <v>0</v>
      </c>
      <c r="H43" s="514">
        <f t="shared" si="9"/>
        <v>0</v>
      </c>
      <c r="I43" s="514">
        <f t="shared" si="10"/>
        <v>238500</v>
      </c>
      <c r="J43" s="546"/>
    </row>
    <row r="44" spans="1:10" s="13" customFormat="1" ht="21" customHeight="1">
      <c r="A44" s="671"/>
      <c r="B44" s="455" t="s">
        <v>491</v>
      </c>
      <c r="C44" s="420"/>
      <c r="D44" s="441"/>
      <c r="E44" s="515"/>
      <c r="F44" s="516"/>
      <c r="G44" s="516"/>
      <c r="H44" s="516"/>
      <c r="I44" s="516"/>
      <c r="J44" s="671"/>
    </row>
    <row r="45" spans="1:10" s="13" customFormat="1" ht="21" customHeight="1">
      <c r="A45" s="549"/>
      <c r="B45" s="672" t="s">
        <v>351</v>
      </c>
      <c r="C45" s="550"/>
      <c r="D45" s="551"/>
      <c r="E45" s="552"/>
      <c r="F45" s="553">
        <f>SUM(F39:F44)</f>
        <v>1016000</v>
      </c>
      <c r="G45" s="554"/>
      <c r="H45" s="553">
        <f>SUM(H39:H44)</f>
        <v>0</v>
      </c>
      <c r="I45" s="553">
        <f>SUM(I39:I44)</f>
        <v>1016000</v>
      </c>
      <c r="J45" s="555"/>
    </row>
    <row r="46" spans="1:10" ht="21" customHeight="1">
      <c r="A46" s="28"/>
      <c r="B46" s="29" t="s">
        <v>608</v>
      </c>
      <c r="C46" s="835"/>
      <c r="D46" s="29"/>
      <c r="E46" s="30"/>
      <c r="F46" s="30"/>
      <c r="G46" s="31"/>
      <c r="H46" s="30"/>
      <c r="I46" s="30">
        <f>I17+I26+I32+I37+I45</f>
        <v>1205580</v>
      </c>
      <c r="J46" s="32"/>
    </row>
    <row r="47" spans="1:10" ht="21" customHeight="1">
      <c r="H47" s="33" t="s">
        <v>16</v>
      </c>
      <c r="I47" s="31">
        <f>I46*0.07</f>
        <v>84390.6</v>
      </c>
    </row>
    <row r="48" spans="1:10" ht="21" customHeight="1">
      <c r="H48" s="33" t="s">
        <v>17</v>
      </c>
      <c r="I48" s="34">
        <f>I46+I47</f>
        <v>1289970.6000000001</v>
      </c>
    </row>
    <row r="49" spans="1:11" s="14" customFormat="1" ht="21" customHeight="1">
      <c r="A49" s="94"/>
      <c r="C49" s="110"/>
      <c r="D49" s="104"/>
      <c r="E49" s="856" t="s">
        <v>32</v>
      </c>
      <c r="F49" s="104" t="str">
        <f>BAHTTEXT(I48)</f>
        <v>หนึ่งล้านสองแสนแปดหมื่นเก้าพันเก้าร้อยเจ็ดสิบบาทหกสิบสตางค์</v>
      </c>
      <c r="H49" s="104"/>
      <c r="I49" s="105"/>
      <c r="J49" s="95"/>
    </row>
    <row r="50" spans="1:11" s="14" customFormat="1" ht="21" customHeight="1">
      <c r="A50" s="94"/>
      <c r="C50" s="110"/>
      <c r="D50" s="104"/>
      <c r="E50" s="856"/>
      <c r="F50" s="104"/>
      <c r="H50" s="104"/>
      <c r="I50" s="105"/>
      <c r="J50" s="95"/>
    </row>
    <row r="51" spans="1:11" s="108" customFormat="1" ht="21" customHeight="1">
      <c r="A51" s="106" t="s">
        <v>9</v>
      </c>
      <c r="B51" s="11"/>
      <c r="C51" s="37"/>
      <c r="D51" s="13"/>
      <c r="E51" s="107"/>
      <c r="F51" s="5"/>
      <c r="G51" s="38"/>
      <c r="H51" s="13"/>
      <c r="I51" s="5"/>
      <c r="J51" s="13"/>
    </row>
    <row r="52" spans="1:11" s="108" customFormat="1" ht="21" customHeight="1">
      <c r="A52" s="109" t="s">
        <v>601</v>
      </c>
      <c r="B52" s="11"/>
      <c r="C52" s="37"/>
      <c r="D52" s="13"/>
      <c r="E52" s="107"/>
      <c r="F52" s="5"/>
      <c r="G52" s="38"/>
      <c r="H52" s="13"/>
      <c r="I52" s="5"/>
      <c r="J52" s="13"/>
    </row>
    <row r="53" spans="1:11" s="108" customFormat="1" ht="21" customHeight="1">
      <c r="A53" s="109"/>
      <c r="B53" s="11"/>
      <c r="C53" s="534"/>
      <c r="D53" s="13"/>
      <c r="E53" s="107"/>
      <c r="F53" s="5"/>
      <c r="G53" s="38"/>
      <c r="H53" s="13"/>
      <c r="I53" s="5"/>
      <c r="J53" s="13"/>
    </row>
    <row r="54" spans="1:11" s="108" customFormat="1" ht="21" customHeight="1">
      <c r="A54" s="109"/>
      <c r="C54" s="925" t="s">
        <v>595</v>
      </c>
      <c r="D54" s="925"/>
      <c r="E54" s="925"/>
      <c r="F54" s="925"/>
      <c r="G54" s="925"/>
      <c r="H54" s="925"/>
      <c r="I54" s="925"/>
      <c r="J54" s="925"/>
    </row>
    <row r="55" spans="1:11" s="108" customFormat="1" ht="21" customHeight="1">
      <c r="A55" s="109"/>
      <c r="B55" s="11"/>
      <c r="C55" s="534"/>
      <c r="D55" s="13"/>
      <c r="E55" s="107"/>
      <c r="F55" s="5"/>
      <c r="G55" s="38"/>
      <c r="H55" s="13"/>
      <c r="I55" s="5"/>
      <c r="J55" s="13"/>
    </row>
    <row r="56" spans="1:11" s="14" customFormat="1" ht="21" customHeight="1">
      <c r="A56" s="16"/>
      <c r="C56" s="110"/>
      <c r="D56" s="16"/>
      <c r="F56" s="536"/>
      <c r="I56" s="536"/>
      <c r="J56" s="16"/>
    </row>
    <row r="57" spans="1:11" s="877" customFormat="1" ht="21" customHeight="1">
      <c r="A57" s="874"/>
      <c r="B57" s="882"/>
      <c r="C57" s="906" t="s">
        <v>602</v>
      </c>
      <c r="D57" s="906"/>
      <c r="F57" s="906" t="s">
        <v>603</v>
      </c>
      <c r="G57" s="906"/>
      <c r="I57" s="906" t="s">
        <v>604</v>
      </c>
      <c r="J57" s="906"/>
      <c r="K57" s="906"/>
    </row>
    <row r="58" spans="1:11" s="877" customFormat="1" ht="21" customHeight="1">
      <c r="A58" s="874"/>
      <c r="B58" s="882"/>
      <c r="C58" s="906" t="s">
        <v>598</v>
      </c>
      <c r="D58" s="906"/>
      <c r="F58" s="906" t="s">
        <v>599</v>
      </c>
      <c r="G58" s="906"/>
      <c r="I58" s="906" t="s">
        <v>599</v>
      </c>
      <c r="J58" s="906"/>
      <c r="K58" s="906"/>
    </row>
    <row r="59" spans="1:11" s="877" customFormat="1" ht="21" customHeight="1">
      <c r="A59" s="874"/>
      <c r="B59" s="881"/>
      <c r="D59" s="875"/>
      <c r="F59" s="876"/>
      <c r="I59" s="876"/>
      <c r="K59" s="876"/>
    </row>
    <row r="60" spans="1:11" s="877" customFormat="1" ht="21" customHeight="1">
      <c r="A60" s="875"/>
      <c r="B60" s="881"/>
      <c r="D60" s="875"/>
      <c r="F60" s="876"/>
      <c r="I60" s="876"/>
      <c r="K60" s="876"/>
    </row>
    <row r="61" spans="1:11" s="877" customFormat="1" ht="21" customHeight="1">
      <c r="A61" s="874"/>
      <c r="B61" s="882"/>
      <c r="C61" s="906" t="s">
        <v>600</v>
      </c>
      <c r="D61" s="906"/>
      <c r="F61" s="876"/>
      <c r="I61" s="906" t="s">
        <v>605</v>
      </c>
      <c r="J61" s="906"/>
      <c r="K61" s="906"/>
    </row>
    <row r="62" spans="1:11" s="877" customFormat="1" ht="21" customHeight="1">
      <c r="A62" s="874"/>
      <c r="B62" s="882"/>
      <c r="C62" s="906" t="s">
        <v>599</v>
      </c>
      <c r="D62" s="906"/>
      <c r="F62" s="876"/>
      <c r="I62" s="906" t="s">
        <v>606</v>
      </c>
      <c r="J62" s="906"/>
      <c r="K62" s="906"/>
    </row>
    <row r="63" spans="1:11" s="14" customFormat="1" ht="21" customHeight="1">
      <c r="A63" s="16"/>
      <c r="C63" s="110"/>
      <c r="D63" s="16"/>
      <c r="F63" s="536"/>
      <c r="I63" s="536"/>
      <c r="J63" s="16"/>
    </row>
    <row r="64" spans="1:11" ht="21" hidden="1" customHeight="1">
      <c r="A64" s="674"/>
      <c r="B64" s="675"/>
      <c r="C64" s="678"/>
      <c r="D64" s="903" t="s">
        <v>595</v>
      </c>
      <c r="E64" s="903"/>
      <c r="F64" s="903"/>
      <c r="G64" s="675"/>
      <c r="H64" s="676"/>
      <c r="I64" s="676"/>
      <c r="J64" s="674"/>
    </row>
    <row r="65" spans="1:10" ht="21" hidden="1" customHeight="1">
      <c r="A65" s="674"/>
      <c r="B65" s="675"/>
      <c r="C65" s="678"/>
      <c r="D65" s="677"/>
      <c r="E65" s="677"/>
      <c r="F65" s="677"/>
      <c r="G65" s="675"/>
      <c r="H65" s="676"/>
      <c r="I65" s="676"/>
      <c r="J65" s="674"/>
    </row>
    <row r="66" spans="1:10" ht="21" hidden="1" customHeight="1">
      <c r="A66" s="674"/>
      <c r="B66" s="675"/>
      <c r="C66" s="678" t="s">
        <v>596</v>
      </c>
      <c r="D66" s="675" t="s">
        <v>597</v>
      </c>
      <c r="E66" s="675"/>
      <c r="F66" s="675"/>
      <c r="G66" s="675" t="s">
        <v>598</v>
      </c>
      <c r="H66" s="676"/>
      <c r="I66" s="676"/>
      <c r="J66" s="674"/>
    </row>
    <row r="67" spans="1:10" ht="21" hidden="1" customHeight="1">
      <c r="A67" s="674"/>
      <c r="B67" s="675"/>
      <c r="C67" s="678"/>
      <c r="D67" s="902" t="s">
        <v>602</v>
      </c>
      <c r="E67" s="902"/>
      <c r="F67" s="902"/>
      <c r="G67" s="675"/>
      <c r="H67" s="676"/>
      <c r="I67" s="676"/>
      <c r="J67" s="674"/>
    </row>
    <row r="68" spans="1:10" ht="21" hidden="1" customHeight="1">
      <c r="A68" s="674"/>
      <c r="B68" s="675"/>
      <c r="C68" s="678"/>
      <c r="D68" s="679"/>
      <c r="E68" s="679"/>
      <c r="F68" s="679"/>
      <c r="G68" s="675"/>
      <c r="H68" s="676"/>
      <c r="I68" s="676"/>
      <c r="J68" s="674"/>
    </row>
    <row r="69" spans="1:10" ht="21" hidden="1" customHeight="1">
      <c r="A69" s="674"/>
      <c r="B69" s="675"/>
      <c r="C69" s="678" t="s">
        <v>596</v>
      </c>
      <c r="D69" s="675" t="s">
        <v>597</v>
      </c>
      <c r="E69" s="675"/>
      <c r="F69" s="675"/>
      <c r="G69" s="675" t="s">
        <v>599</v>
      </c>
      <c r="H69" s="676"/>
      <c r="I69" s="676"/>
      <c r="J69" s="680"/>
    </row>
    <row r="70" spans="1:10" ht="21" hidden="1" customHeight="1">
      <c r="A70" s="674"/>
      <c r="B70" s="675"/>
      <c r="C70" s="678"/>
      <c r="D70" s="902" t="s">
        <v>603</v>
      </c>
      <c r="E70" s="902"/>
      <c r="F70" s="902"/>
      <c r="G70" s="675"/>
      <c r="H70" s="676"/>
      <c r="I70" s="676"/>
      <c r="J70" s="680"/>
    </row>
    <row r="71" spans="1:10" ht="21" hidden="1" customHeight="1">
      <c r="A71" s="674"/>
      <c r="B71" s="675"/>
      <c r="C71" s="678"/>
      <c r="D71" s="679"/>
      <c r="E71" s="679"/>
      <c r="F71" s="679"/>
      <c r="G71" s="675"/>
      <c r="H71" s="676"/>
      <c r="I71" s="676"/>
      <c r="J71" s="680"/>
    </row>
    <row r="72" spans="1:10" ht="21" hidden="1" customHeight="1">
      <c r="A72" s="674"/>
      <c r="B72" s="675"/>
      <c r="C72" s="678" t="s">
        <v>596</v>
      </c>
      <c r="D72" s="675" t="s">
        <v>597</v>
      </c>
      <c r="E72" s="675"/>
      <c r="F72" s="675"/>
      <c r="G72" s="675" t="s">
        <v>599</v>
      </c>
      <c r="H72" s="676"/>
      <c r="I72" s="676"/>
      <c r="J72" s="680"/>
    </row>
    <row r="73" spans="1:10" ht="21" hidden="1" customHeight="1">
      <c r="A73" s="674"/>
      <c r="B73" s="675"/>
      <c r="C73" s="678"/>
      <c r="D73" s="902" t="s">
        <v>604</v>
      </c>
      <c r="E73" s="902"/>
      <c r="F73" s="902"/>
      <c r="G73" s="675"/>
      <c r="H73" s="676"/>
      <c r="I73" s="676"/>
      <c r="J73" s="680"/>
    </row>
    <row r="74" spans="1:10" ht="21" hidden="1" customHeight="1">
      <c r="A74" s="674"/>
      <c r="B74" s="675"/>
      <c r="C74" s="678"/>
      <c r="D74" s="679"/>
      <c r="E74" s="679"/>
      <c r="F74" s="679"/>
      <c r="G74" s="675"/>
      <c r="H74" s="676"/>
      <c r="I74" s="676"/>
      <c r="J74" s="680"/>
    </row>
    <row r="75" spans="1:10" ht="21" hidden="1" customHeight="1">
      <c r="A75" s="674"/>
      <c r="B75" s="675"/>
      <c r="C75" s="678" t="s">
        <v>596</v>
      </c>
      <c r="D75" s="675" t="s">
        <v>597</v>
      </c>
      <c r="E75" s="675"/>
      <c r="F75" s="675"/>
      <c r="G75" s="675" t="s">
        <v>599</v>
      </c>
      <c r="H75" s="676"/>
      <c r="I75" s="676"/>
      <c r="J75" s="680"/>
    </row>
    <row r="76" spans="1:10" ht="21" hidden="1" customHeight="1">
      <c r="A76" s="674"/>
      <c r="B76" s="675"/>
      <c r="C76" s="678"/>
      <c r="D76" s="902" t="s">
        <v>600</v>
      </c>
      <c r="E76" s="902"/>
      <c r="F76" s="902"/>
      <c r="G76" s="675"/>
      <c r="H76" s="676"/>
      <c r="I76" s="676"/>
      <c r="J76" s="680"/>
    </row>
    <row r="77" spans="1:10" ht="21" hidden="1" customHeight="1">
      <c r="A77" s="674"/>
      <c r="B77" s="675"/>
      <c r="C77" s="678"/>
      <c r="D77" s="679"/>
      <c r="E77" s="679"/>
      <c r="F77" s="679"/>
      <c r="G77" s="675"/>
      <c r="H77" s="676"/>
      <c r="I77" s="676"/>
      <c r="J77" s="680"/>
    </row>
    <row r="78" spans="1:10" ht="21" hidden="1" customHeight="1">
      <c r="A78" s="674"/>
      <c r="B78" s="675"/>
      <c r="C78" s="678" t="s">
        <v>596</v>
      </c>
      <c r="D78" s="675" t="s">
        <v>597</v>
      </c>
      <c r="E78" s="675"/>
      <c r="F78" s="675"/>
      <c r="G78" s="675" t="s">
        <v>606</v>
      </c>
      <c r="H78" s="676"/>
      <c r="I78" s="676"/>
      <c r="J78" s="680"/>
    </row>
    <row r="79" spans="1:10" ht="21" hidden="1" customHeight="1">
      <c r="A79" s="674"/>
      <c r="B79" s="675"/>
      <c r="C79" s="678"/>
      <c r="D79" s="902" t="s">
        <v>605</v>
      </c>
      <c r="E79" s="902"/>
      <c r="F79" s="902"/>
      <c r="G79" s="675"/>
      <c r="H79" s="676"/>
      <c r="I79" s="676"/>
      <c r="J79" s="680"/>
    </row>
    <row r="80" spans="1:10" ht="21" hidden="1" customHeight="1">
      <c r="H80" s="33"/>
      <c r="I80" s="36"/>
    </row>
    <row r="81" spans="1:9" ht="21" hidden="1" customHeight="1">
      <c r="H81" s="33"/>
      <c r="I81" s="36"/>
    </row>
    <row r="82" spans="1:9" ht="21" hidden="1" customHeight="1">
      <c r="A82" s="13"/>
      <c r="C82" s="836"/>
      <c r="D82" s="13"/>
      <c r="E82" s="39"/>
    </row>
    <row r="83" spans="1:9" ht="21" hidden="1" customHeight="1">
      <c r="A83" s="13"/>
      <c r="C83" s="836"/>
      <c r="D83" s="13"/>
      <c r="E83" s="39"/>
    </row>
    <row r="84" spans="1:9" ht="21" customHeight="1"/>
    <row r="85" spans="1:9" ht="21" customHeight="1"/>
  </sheetData>
  <mergeCells count="26">
    <mergeCell ref="C54:J54"/>
    <mergeCell ref="D79:F79"/>
    <mergeCell ref="A1:J1"/>
    <mergeCell ref="D64:F64"/>
    <mergeCell ref="D67:F67"/>
    <mergeCell ref="D70:F70"/>
    <mergeCell ref="D73:F73"/>
    <mergeCell ref="D76:F76"/>
    <mergeCell ref="C5:F5"/>
    <mergeCell ref="A6:A7"/>
    <mergeCell ref="B6:B7"/>
    <mergeCell ref="C6:C7"/>
    <mergeCell ref="D6:D7"/>
    <mergeCell ref="E6:F6"/>
    <mergeCell ref="G6:H6"/>
    <mergeCell ref="J6:J7"/>
    <mergeCell ref="C61:D61"/>
    <mergeCell ref="I61:K61"/>
    <mergeCell ref="C62:D62"/>
    <mergeCell ref="I62:K62"/>
    <mergeCell ref="C57:D57"/>
    <mergeCell ref="F57:G57"/>
    <mergeCell ref="I57:K57"/>
    <mergeCell ref="C58:D58"/>
    <mergeCell ref="F58:G58"/>
    <mergeCell ref="I58:K58"/>
  </mergeCells>
  <pageMargins left="0.39370078740157483" right="0.39370078740157483" top="0.62992125984251968" bottom="0.39370078740157483" header="0.39370078740157483" footer="0.15748031496062992"/>
  <pageSetup paperSize="9" scale="95" orientation="landscape" r:id="rId1"/>
  <headerFooter alignWithMargins="0">
    <oddHeader xml:space="preserve">&amp;R&amp;"TH SarabunPSK,ธรรมดา"&amp;14แบบ ปร.4(ข) แผ่นที่ &amp;P/&amp;N 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91"/>
  <sheetViews>
    <sheetView zoomScaleNormal="100" zoomScaleSheetLayoutView="100" workbookViewId="0">
      <selection activeCell="C64" sqref="C64:D64"/>
    </sheetView>
  </sheetViews>
  <sheetFormatPr defaultRowHeight="18.75"/>
  <cols>
    <col min="1" max="1" width="7.42578125" style="11" customWidth="1"/>
    <col min="2" max="2" width="53.28515625" style="11" customWidth="1"/>
    <col min="3" max="3" width="8.28515625" style="13" customWidth="1"/>
    <col min="4" max="4" width="8.5703125" style="11" customWidth="1"/>
    <col min="5" max="5" width="10.28515625" style="11" customWidth="1"/>
    <col min="6" max="6" width="12.42578125" style="5" customWidth="1"/>
    <col min="7" max="7" width="9.7109375" style="11" customWidth="1"/>
    <col min="8" max="8" width="12.5703125" style="11" customWidth="1"/>
    <col min="9" max="9" width="14.140625" style="5" customWidth="1"/>
    <col min="10" max="10" width="9.7109375" style="13" customWidth="1"/>
    <col min="11" max="11" width="9.85546875" style="11" hidden="1" customWidth="1"/>
    <col min="12" max="12" width="9.140625" style="11"/>
    <col min="13" max="13" width="10" style="11" bestFit="1" customWidth="1"/>
    <col min="14" max="15" width="9.140625" style="11"/>
    <col min="16" max="16" width="10" style="11" bestFit="1" customWidth="1"/>
    <col min="17" max="16384" width="9.140625" style="11"/>
  </cols>
  <sheetData>
    <row r="1" spans="1:10" s="1" customFormat="1" ht="21" customHeight="1">
      <c r="A1" s="913"/>
      <c r="B1" s="913"/>
      <c r="C1" s="913"/>
      <c r="D1" s="913"/>
      <c r="E1" s="913"/>
      <c r="F1" s="913"/>
      <c r="G1" s="913"/>
      <c r="H1" s="913"/>
      <c r="I1" s="913"/>
      <c r="J1" s="913"/>
    </row>
    <row r="2" spans="1:10" s="1" customFormat="1" ht="21" customHeight="1">
      <c r="A2" s="681"/>
      <c r="B2" s="682"/>
      <c r="C2" s="683"/>
      <c r="D2" s="682"/>
      <c r="E2" s="682"/>
      <c r="F2" s="684"/>
      <c r="G2" s="682"/>
      <c r="H2" s="682"/>
      <c r="I2" s="684"/>
      <c r="J2" s="685"/>
    </row>
    <row r="3" spans="1:10" s="1" customFormat="1" ht="21" customHeight="1">
      <c r="A3" s="686"/>
      <c r="B3" s="682"/>
      <c r="C3" s="687"/>
      <c r="D3" s="688"/>
      <c r="E3" s="689"/>
      <c r="F3" s="684"/>
      <c r="G3" s="682"/>
      <c r="H3" s="682"/>
      <c r="I3" s="684"/>
      <c r="J3" s="685"/>
    </row>
    <row r="4" spans="1:10" s="1" customFormat="1" ht="21" customHeight="1">
      <c r="A4" s="686"/>
      <c r="B4" s="682"/>
      <c r="C4" s="687"/>
      <c r="D4" s="688"/>
      <c r="E4" s="689"/>
      <c r="F4" s="684"/>
      <c r="G4" s="682"/>
      <c r="H4" s="682"/>
      <c r="I4" s="684"/>
      <c r="J4" s="685"/>
    </row>
    <row r="5" spans="1:10" s="14" customFormat="1" ht="21" customHeight="1">
      <c r="A5" s="690"/>
      <c r="B5" s="95"/>
      <c r="C5" s="916"/>
      <c r="D5" s="916"/>
      <c r="E5" s="916"/>
      <c r="F5" s="916"/>
      <c r="G5" s="95"/>
      <c r="H5" s="95"/>
      <c r="I5" s="723"/>
      <c r="J5" s="94"/>
    </row>
    <row r="6" spans="1:10" s="13" customFormat="1" ht="21" customHeight="1">
      <c r="A6" s="924"/>
      <c r="B6" s="924"/>
      <c r="C6" s="924"/>
      <c r="D6" s="924"/>
      <c r="E6" s="924"/>
      <c r="F6" s="924"/>
      <c r="G6" s="924"/>
      <c r="H6" s="924"/>
      <c r="I6" s="691"/>
      <c r="J6" s="924"/>
    </row>
    <row r="7" spans="1:10" s="13" customFormat="1" ht="21" customHeight="1">
      <c r="A7" s="924"/>
      <c r="B7" s="924"/>
      <c r="C7" s="924"/>
      <c r="D7" s="924"/>
      <c r="E7" s="692"/>
      <c r="F7" s="691"/>
      <c r="G7" s="692"/>
      <c r="H7" s="692"/>
      <c r="I7" s="691"/>
      <c r="J7" s="924"/>
    </row>
    <row r="8" spans="1:10" s="13" customFormat="1" ht="21" customHeight="1">
      <c r="A8" s="693"/>
      <c r="B8" s="694"/>
      <c r="C8" s="695"/>
      <c r="D8" s="694"/>
      <c r="E8" s="692"/>
      <c r="F8" s="691"/>
      <c r="G8" s="692"/>
      <c r="H8" s="692"/>
      <c r="I8" s="691"/>
      <c r="J8" s="692"/>
    </row>
    <row r="9" spans="1:10" s="72" customFormat="1" ht="21" customHeight="1">
      <c r="A9" s="696"/>
      <c r="B9" s="697"/>
      <c r="C9" s="698"/>
      <c r="D9" s="699"/>
      <c r="E9" s="700"/>
      <c r="F9" s="701"/>
      <c r="G9" s="701"/>
      <c r="H9" s="701"/>
      <c r="I9" s="701"/>
      <c r="J9" s="702"/>
    </row>
    <row r="10" spans="1:10" s="62" customFormat="1" ht="21" customHeight="1">
      <c r="A10" s="703"/>
      <c r="B10" s="704"/>
      <c r="C10" s="683"/>
      <c r="D10" s="705"/>
      <c r="E10" s="706"/>
      <c r="F10" s="706"/>
      <c r="G10" s="706"/>
      <c r="H10" s="706"/>
      <c r="I10" s="706"/>
      <c r="J10" s="707"/>
    </row>
    <row r="11" spans="1:10" s="62" customFormat="1" ht="21" customHeight="1">
      <c r="A11" s="703"/>
      <c r="B11" s="704"/>
      <c r="C11" s="683"/>
      <c r="D11" s="705"/>
      <c r="E11" s="708"/>
      <c r="F11" s="706"/>
      <c r="G11" s="706"/>
      <c r="H11" s="706"/>
      <c r="I11" s="706"/>
      <c r="J11" s="709"/>
    </row>
    <row r="12" spans="1:10" s="62" customFormat="1" ht="21" customHeight="1">
      <c r="A12" s="703"/>
      <c r="B12" s="704"/>
      <c r="C12" s="683"/>
      <c r="D12" s="705"/>
      <c r="E12" s="706"/>
      <c r="F12" s="706"/>
      <c r="G12" s="706"/>
      <c r="H12" s="706"/>
      <c r="I12" s="706"/>
      <c r="J12" s="707"/>
    </row>
    <row r="13" spans="1:10" s="62" customFormat="1" ht="21" customHeight="1">
      <c r="A13" s="703"/>
      <c r="B13" s="704"/>
      <c r="C13" s="683"/>
      <c r="D13" s="705"/>
      <c r="E13" s="706"/>
      <c r="F13" s="706"/>
      <c r="G13" s="706"/>
      <c r="H13" s="706"/>
      <c r="I13" s="706"/>
      <c r="J13" s="707"/>
    </row>
    <row r="14" spans="1:10" s="62" customFormat="1" ht="21" customHeight="1">
      <c r="A14" s="703"/>
      <c r="B14" s="704"/>
      <c r="C14" s="683"/>
      <c r="D14" s="705"/>
      <c r="E14" s="708"/>
      <c r="F14" s="706"/>
      <c r="G14" s="706"/>
      <c r="H14" s="706"/>
      <c r="I14" s="706"/>
      <c r="J14" s="709"/>
    </row>
    <row r="15" spans="1:10" s="62" customFormat="1" ht="21" customHeight="1">
      <c r="A15" s="703"/>
      <c r="B15" s="704"/>
      <c r="C15" s="683"/>
      <c r="D15" s="705"/>
      <c r="E15" s="708"/>
      <c r="F15" s="706"/>
      <c r="G15" s="706"/>
      <c r="H15" s="706"/>
      <c r="I15" s="706"/>
      <c r="J15" s="709"/>
    </row>
    <row r="16" spans="1:10" s="62" customFormat="1" ht="21" customHeight="1">
      <c r="A16" s="703"/>
      <c r="B16" s="704"/>
      <c r="C16" s="683"/>
      <c r="D16" s="705"/>
      <c r="E16" s="708"/>
      <c r="F16" s="706"/>
      <c r="G16" s="706"/>
      <c r="H16" s="706"/>
      <c r="I16" s="706"/>
      <c r="J16" s="709"/>
    </row>
    <row r="17" spans="1:10" ht="21" customHeight="1">
      <c r="A17" s="719"/>
      <c r="B17" s="693"/>
      <c r="C17" s="724"/>
      <c r="D17" s="693"/>
      <c r="E17" s="725"/>
      <c r="F17" s="725"/>
      <c r="G17" s="726"/>
      <c r="H17" s="725"/>
      <c r="I17" s="725"/>
      <c r="J17" s="692"/>
    </row>
    <row r="18" spans="1:10" s="62" customFormat="1" ht="21" customHeight="1">
      <c r="A18" s="696"/>
      <c r="B18" s="697"/>
      <c r="C18" s="683"/>
      <c r="D18" s="705"/>
      <c r="E18" s="708"/>
      <c r="F18" s="706"/>
      <c r="G18" s="706"/>
      <c r="H18" s="706"/>
      <c r="I18" s="706"/>
      <c r="J18" s="709"/>
    </row>
    <row r="19" spans="1:10" s="62" customFormat="1" ht="21" customHeight="1">
      <c r="A19" s="703"/>
      <c r="B19" s="704"/>
      <c r="C19" s="683"/>
      <c r="D19" s="705"/>
      <c r="E19" s="708"/>
      <c r="F19" s="706"/>
      <c r="G19" s="706"/>
      <c r="H19" s="706"/>
      <c r="I19" s="706"/>
      <c r="J19" s="709"/>
    </row>
    <row r="20" spans="1:10" s="62" customFormat="1" ht="21" customHeight="1">
      <c r="A20" s="703"/>
      <c r="B20" s="704"/>
      <c r="C20" s="683"/>
      <c r="D20" s="705"/>
      <c r="E20" s="708"/>
      <c r="F20" s="706"/>
      <c r="G20" s="706"/>
      <c r="H20" s="706"/>
      <c r="I20" s="706"/>
      <c r="J20" s="709"/>
    </row>
    <row r="21" spans="1:10" s="62" customFormat="1" ht="21" customHeight="1">
      <c r="A21" s="703"/>
      <c r="B21" s="704"/>
      <c r="C21" s="683"/>
      <c r="D21" s="705"/>
      <c r="E21" s="708"/>
      <c r="F21" s="706"/>
      <c r="G21" s="706"/>
      <c r="H21" s="706"/>
      <c r="I21" s="706"/>
      <c r="J21" s="709"/>
    </row>
    <row r="22" spans="1:10" s="62" customFormat="1" ht="21" customHeight="1">
      <c r="A22" s="703"/>
      <c r="B22" s="704"/>
      <c r="C22" s="683"/>
      <c r="D22" s="705"/>
      <c r="E22" s="706"/>
      <c r="F22" s="706"/>
      <c r="G22" s="706"/>
      <c r="H22" s="706"/>
      <c r="I22" s="706"/>
      <c r="J22" s="709"/>
    </row>
    <row r="23" spans="1:10" s="89" customFormat="1" ht="21" customHeight="1">
      <c r="A23" s="703"/>
      <c r="B23" s="704"/>
      <c r="C23" s="683"/>
      <c r="D23" s="705"/>
      <c r="E23" s="708"/>
      <c r="F23" s="706"/>
      <c r="G23" s="706"/>
      <c r="H23" s="706"/>
      <c r="I23" s="706"/>
      <c r="J23" s="709"/>
    </row>
    <row r="24" spans="1:10" s="89" customFormat="1" ht="21" customHeight="1">
      <c r="A24" s="703"/>
      <c r="B24" s="704"/>
      <c r="C24" s="683"/>
      <c r="D24" s="705"/>
      <c r="E24" s="708"/>
      <c r="F24" s="706"/>
      <c r="G24" s="706"/>
      <c r="H24" s="706"/>
      <c r="I24" s="706"/>
      <c r="J24" s="709"/>
    </row>
    <row r="25" spans="1:10" s="89" customFormat="1" ht="21" customHeight="1">
      <c r="A25" s="703"/>
      <c r="B25" s="704"/>
      <c r="C25" s="683"/>
      <c r="D25" s="705"/>
      <c r="E25" s="708"/>
      <c r="F25" s="706"/>
      <c r="G25" s="706"/>
      <c r="H25" s="706"/>
      <c r="I25" s="706"/>
      <c r="J25" s="709"/>
    </row>
    <row r="26" spans="1:10" ht="21" customHeight="1">
      <c r="A26" s="719"/>
      <c r="B26" s="693"/>
      <c r="C26" s="724"/>
      <c r="D26" s="693"/>
      <c r="E26" s="725"/>
      <c r="F26" s="725"/>
      <c r="G26" s="726"/>
      <c r="H26" s="725"/>
      <c r="I26" s="725"/>
      <c r="J26" s="692"/>
    </row>
    <row r="27" spans="1:10" s="62" customFormat="1" ht="20.65" customHeight="1">
      <c r="A27" s="696"/>
      <c r="B27" s="697"/>
      <c r="C27" s="683"/>
      <c r="D27" s="705"/>
      <c r="E27" s="708"/>
      <c r="F27" s="706"/>
      <c r="G27" s="706"/>
      <c r="H27" s="706"/>
      <c r="I27" s="706"/>
      <c r="J27" s="709"/>
    </row>
    <row r="28" spans="1:10" s="62" customFormat="1" ht="20.65" customHeight="1">
      <c r="A28" s="703"/>
      <c r="B28" s="704"/>
      <c r="C28" s="683"/>
      <c r="D28" s="705"/>
      <c r="E28" s="708"/>
      <c r="F28" s="706"/>
      <c r="G28" s="706"/>
      <c r="H28" s="706"/>
      <c r="I28" s="706"/>
      <c r="J28" s="709"/>
    </row>
    <row r="29" spans="1:10" s="62" customFormat="1" ht="20.65" customHeight="1">
      <c r="A29" s="703"/>
      <c r="B29" s="704"/>
      <c r="C29" s="683"/>
      <c r="D29" s="705"/>
      <c r="E29" s="708"/>
      <c r="F29" s="706"/>
      <c r="G29" s="706"/>
      <c r="H29" s="706"/>
      <c r="I29" s="706"/>
      <c r="J29" s="709"/>
    </row>
    <row r="30" spans="1:10" s="62" customFormat="1" ht="20.65" customHeight="1">
      <c r="A30" s="703"/>
      <c r="B30" s="704"/>
      <c r="C30" s="683"/>
      <c r="D30" s="705"/>
      <c r="E30" s="706"/>
      <c r="F30" s="706"/>
      <c r="G30" s="706"/>
      <c r="H30" s="706"/>
      <c r="I30" s="706"/>
      <c r="J30" s="709"/>
    </row>
    <row r="31" spans="1:10" s="89" customFormat="1" ht="20.65" customHeight="1">
      <c r="A31" s="703"/>
      <c r="B31" s="704"/>
      <c r="C31" s="683"/>
      <c r="D31" s="705"/>
      <c r="E31" s="708"/>
      <c r="F31" s="706"/>
      <c r="G31" s="706"/>
      <c r="H31" s="706"/>
      <c r="I31" s="706"/>
      <c r="J31" s="709"/>
    </row>
    <row r="32" spans="1:10" ht="20.65" customHeight="1">
      <c r="A32" s="719"/>
      <c r="B32" s="693"/>
      <c r="C32" s="724"/>
      <c r="D32" s="693"/>
      <c r="E32" s="725"/>
      <c r="F32" s="725"/>
      <c r="G32" s="726"/>
      <c r="H32" s="725"/>
      <c r="I32" s="725"/>
      <c r="J32" s="692"/>
    </row>
    <row r="33" spans="1:10" s="89" customFormat="1" ht="20.65" customHeight="1">
      <c r="A33" s="696"/>
      <c r="B33" s="697"/>
      <c r="C33" s="683"/>
      <c r="D33" s="705"/>
      <c r="E33" s="708"/>
      <c r="F33" s="706"/>
      <c r="G33" s="706"/>
      <c r="H33" s="706"/>
      <c r="I33" s="706"/>
      <c r="J33" s="709"/>
    </row>
    <row r="34" spans="1:10" s="89" customFormat="1" ht="20.65" customHeight="1">
      <c r="A34" s="703"/>
      <c r="B34" s="704"/>
      <c r="C34" s="683"/>
      <c r="D34" s="705"/>
      <c r="E34" s="708"/>
      <c r="F34" s="706"/>
      <c r="G34" s="706"/>
      <c r="H34" s="706"/>
      <c r="I34" s="706"/>
      <c r="J34" s="709"/>
    </row>
    <row r="35" spans="1:10" s="89" customFormat="1" ht="20.65" customHeight="1">
      <c r="A35" s="703"/>
      <c r="B35" s="704"/>
      <c r="C35" s="683"/>
      <c r="D35" s="705"/>
      <c r="E35" s="708"/>
      <c r="F35" s="706"/>
      <c r="G35" s="706"/>
      <c r="H35" s="706"/>
      <c r="I35" s="706"/>
      <c r="J35" s="709"/>
    </row>
    <row r="36" spans="1:10" s="16" customFormat="1" ht="20.65" customHeight="1">
      <c r="A36" s="703"/>
      <c r="B36" s="710"/>
      <c r="C36" s="96"/>
      <c r="D36" s="705"/>
      <c r="E36" s="708"/>
      <c r="F36" s="706"/>
      <c r="G36" s="706"/>
      <c r="H36" s="706"/>
      <c r="I36" s="706"/>
      <c r="J36" s="711"/>
    </row>
    <row r="37" spans="1:10" ht="20.65" customHeight="1">
      <c r="A37" s="719"/>
      <c r="B37" s="693"/>
      <c r="C37" s="724"/>
      <c r="D37" s="693"/>
      <c r="E37" s="725"/>
      <c r="F37" s="725"/>
      <c r="G37" s="726"/>
      <c r="H37" s="725"/>
      <c r="I37" s="725"/>
      <c r="J37" s="692"/>
    </row>
    <row r="38" spans="1:10" s="13" customFormat="1" ht="20.65" customHeight="1">
      <c r="A38" s="712"/>
      <c r="B38" s="694"/>
      <c r="C38" s="713"/>
      <c r="D38" s="695"/>
      <c r="E38" s="714"/>
      <c r="F38" s="691"/>
      <c r="G38" s="692"/>
      <c r="H38" s="692"/>
      <c r="I38" s="691"/>
      <c r="J38" s="692"/>
    </row>
    <row r="39" spans="1:10" s="13" customFormat="1" ht="20.65" customHeight="1">
      <c r="A39" s="692"/>
      <c r="B39" s="690"/>
      <c r="C39" s="532"/>
      <c r="D39" s="692"/>
      <c r="E39" s="715"/>
      <c r="F39" s="716"/>
      <c r="G39" s="716"/>
      <c r="H39" s="716"/>
      <c r="I39" s="716"/>
      <c r="J39" s="692"/>
    </row>
    <row r="40" spans="1:10" s="13" customFormat="1" ht="20.65" customHeight="1">
      <c r="A40" s="692"/>
      <c r="B40" s="141"/>
      <c r="C40" s="532"/>
      <c r="D40" s="717"/>
      <c r="E40" s="715"/>
      <c r="F40" s="716"/>
      <c r="G40" s="716"/>
      <c r="H40" s="716"/>
      <c r="I40" s="716"/>
      <c r="J40" s="718"/>
    </row>
    <row r="41" spans="1:10" s="13" customFormat="1" ht="20.65" customHeight="1">
      <c r="A41" s="692"/>
      <c r="B41" s="141"/>
      <c r="C41" s="532"/>
      <c r="D41" s="717"/>
      <c r="E41" s="715"/>
      <c r="F41" s="716"/>
      <c r="G41" s="716"/>
      <c r="H41" s="716"/>
      <c r="I41" s="716"/>
      <c r="J41" s="718"/>
    </row>
    <row r="42" spans="1:10" s="13" customFormat="1" ht="20.65" customHeight="1">
      <c r="A42" s="692"/>
      <c r="B42" s="141"/>
      <c r="C42" s="532"/>
      <c r="D42" s="717"/>
      <c r="E42" s="715"/>
      <c r="F42" s="716"/>
      <c r="G42" s="716"/>
      <c r="H42" s="716"/>
      <c r="I42" s="716"/>
      <c r="J42" s="718"/>
    </row>
    <row r="43" spans="1:10" s="13" customFormat="1" ht="20.65" customHeight="1">
      <c r="A43" s="692"/>
      <c r="B43" s="141"/>
      <c r="C43" s="532"/>
      <c r="D43" s="717"/>
      <c r="E43" s="715"/>
      <c r="F43" s="716"/>
      <c r="G43" s="716"/>
      <c r="H43" s="716"/>
      <c r="I43" s="716"/>
      <c r="J43" s="718"/>
    </row>
    <row r="44" spans="1:10" s="13" customFormat="1" ht="20.65" customHeight="1">
      <c r="A44" s="692"/>
      <c r="B44" s="141"/>
      <c r="C44" s="532"/>
      <c r="D44" s="717"/>
      <c r="E44" s="715"/>
      <c r="F44" s="716"/>
      <c r="G44" s="716"/>
      <c r="H44" s="716"/>
      <c r="I44" s="716"/>
      <c r="J44" s="692"/>
    </row>
    <row r="45" spans="1:10" s="13" customFormat="1" ht="20.65" customHeight="1">
      <c r="A45" s="692"/>
      <c r="B45" s="141"/>
      <c r="C45" s="532"/>
      <c r="D45" s="717"/>
      <c r="E45" s="715"/>
      <c r="F45" s="716"/>
      <c r="G45" s="716"/>
      <c r="H45" s="716"/>
      <c r="I45" s="716"/>
      <c r="J45" s="692"/>
    </row>
    <row r="46" spans="1:10" s="13" customFormat="1" ht="20.65" customHeight="1">
      <c r="A46" s="692"/>
      <c r="B46" s="141"/>
      <c r="C46" s="532"/>
      <c r="D46" s="717"/>
      <c r="E46" s="715"/>
      <c r="F46" s="716"/>
      <c r="G46" s="716"/>
      <c r="H46" s="716"/>
      <c r="I46" s="716"/>
      <c r="J46" s="692"/>
    </row>
    <row r="47" spans="1:10" s="13" customFormat="1" ht="20.65" customHeight="1">
      <c r="A47" s="727"/>
      <c r="B47" s="728"/>
      <c r="C47" s="729"/>
      <c r="D47" s="730"/>
      <c r="E47" s="731"/>
      <c r="F47" s="726"/>
      <c r="G47" s="725"/>
      <c r="H47" s="726"/>
      <c r="I47" s="726"/>
      <c r="J47" s="692"/>
    </row>
    <row r="48" spans="1:10" ht="20.65" customHeight="1">
      <c r="A48" s="719"/>
      <c r="B48" s="693"/>
      <c r="C48" s="724"/>
      <c r="D48" s="693"/>
      <c r="E48" s="725"/>
      <c r="F48" s="725"/>
      <c r="G48" s="726"/>
      <c r="H48" s="725"/>
      <c r="I48" s="725"/>
      <c r="J48" s="692"/>
    </row>
    <row r="49" spans="1:11" ht="20.65" customHeight="1">
      <c r="A49" s="719"/>
      <c r="B49" s="719"/>
      <c r="C49" s="692"/>
      <c r="D49" s="719"/>
      <c r="E49" s="719"/>
      <c r="F49" s="684"/>
      <c r="G49" s="719"/>
      <c r="H49" s="35"/>
      <c r="I49" s="726"/>
      <c r="J49" s="692"/>
    </row>
    <row r="50" spans="1:11" ht="20.65" customHeight="1">
      <c r="A50" s="719"/>
      <c r="B50" s="719"/>
      <c r="C50" s="692"/>
      <c r="D50" s="719"/>
      <c r="E50" s="719"/>
      <c r="F50" s="684"/>
      <c r="G50" s="719"/>
      <c r="H50" s="35"/>
      <c r="I50" s="36"/>
      <c r="J50" s="692"/>
    </row>
    <row r="51" spans="1:11" ht="20.65" customHeight="1">
      <c r="A51" s="719"/>
      <c r="B51" s="719"/>
      <c r="C51" s="861"/>
      <c r="D51" s="719"/>
      <c r="E51" s="719"/>
      <c r="F51" s="684"/>
      <c r="G51" s="719"/>
      <c r="H51" s="859"/>
      <c r="I51" s="36"/>
      <c r="J51" s="861"/>
    </row>
    <row r="52" spans="1:11" ht="20.65" customHeight="1">
      <c r="A52" s="719"/>
      <c r="B52" s="719"/>
      <c r="C52" s="861"/>
      <c r="D52" s="719"/>
      <c r="E52" s="719"/>
      <c r="F52" s="684"/>
      <c r="G52" s="719"/>
      <c r="H52" s="859"/>
      <c r="I52" s="36"/>
      <c r="J52" s="861"/>
    </row>
    <row r="53" spans="1:11" ht="20.65" customHeight="1">
      <c r="A53" s="719"/>
      <c r="B53" s="719"/>
      <c r="C53" s="861"/>
      <c r="D53" s="719"/>
      <c r="E53" s="719"/>
      <c r="F53" s="684"/>
      <c r="G53" s="719"/>
      <c r="H53" s="859"/>
      <c r="I53" s="36"/>
      <c r="J53" s="861"/>
    </row>
    <row r="54" spans="1:11" s="108" customFormat="1" ht="21" customHeight="1">
      <c r="A54" s="106" t="s">
        <v>9</v>
      </c>
      <c r="B54" s="11"/>
      <c r="C54" s="37"/>
      <c r="D54" s="13"/>
      <c r="E54" s="107"/>
      <c r="F54" s="5"/>
      <c r="G54" s="38"/>
      <c r="H54" s="13"/>
      <c r="I54" s="5"/>
      <c r="J54" s="13"/>
    </row>
    <row r="55" spans="1:11" s="108" customFormat="1" ht="21" customHeight="1">
      <c r="A55" s="109" t="s">
        <v>601</v>
      </c>
      <c r="B55" s="11"/>
      <c r="C55" s="37"/>
      <c r="D55" s="13"/>
      <c r="E55" s="107"/>
      <c r="F55" s="5"/>
      <c r="G55" s="38"/>
      <c r="H55" s="13"/>
      <c r="I55" s="5"/>
      <c r="J55" s="13"/>
    </row>
    <row r="56" spans="1:11" s="108" customFormat="1" ht="21" customHeight="1">
      <c r="A56" s="109"/>
      <c r="B56" s="11"/>
      <c r="C56" s="534"/>
      <c r="D56" s="13"/>
      <c r="E56" s="107"/>
      <c r="F56" s="5"/>
      <c r="G56" s="38"/>
      <c r="H56" s="13"/>
      <c r="I56" s="5"/>
      <c r="J56" s="13"/>
    </row>
    <row r="57" spans="1:11" s="108" customFormat="1" ht="21" customHeight="1">
      <c r="A57" s="109"/>
      <c r="C57" s="925" t="s">
        <v>595</v>
      </c>
      <c r="D57" s="925"/>
      <c r="E57" s="925"/>
      <c r="F57" s="925"/>
      <c r="G57" s="925"/>
      <c r="H57" s="925"/>
      <c r="I57" s="925"/>
      <c r="J57" s="925"/>
    </row>
    <row r="58" spans="1:11" s="108" customFormat="1" ht="21" customHeight="1">
      <c r="A58" s="109"/>
      <c r="B58" s="11"/>
      <c r="C58" s="534"/>
      <c r="D58" s="13"/>
      <c r="E58" s="107"/>
      <c r="F58" s="5"/>
      <c r="G58" s="38"/>
      <c r="H58" s="13"/>
      <c r="I58" s="5"/>
      <c r="J58" s="13"/>
    </row>
    <row r="59" spans="1:11" s="14" customFormat="1" ht="21" customHeight="1">
      <c r="A59" s="16"/>
      <c r="C59" s="110"/>
      <c r="D59" s="16"/>
      <c r="F59" s="536"/>
      <c r="I59" s="536"/>
      <c r="J59" s="16"/>
    </row>
    <row r="60" spans="1:11" s="877" customFormat="1" ht="21" customHeight="1">
      <c r="A60" s="875"/>
      <c r="B60" s="882"/>
      <c r="C60" s="906" t="s">
        <v>602</v>
      </c>
      <c r="D60" s="906"/>
      <c r="F60" s="906" t="s">
        <v>603</v>
      </c>
      <c r="G60" s="906"/>
      <c r="I60" s="906" t="s">
        <v>604</v>
      </c>
      <c r="J60" s="906"/>
      <c r="K60" s="906"/>
    </row>
    <row r="61" spans="1:11" s="877" customFormat="1" ht="21" customHeight="1">
      <c r="A61" s="875"/>
      <c r="B61" s="882"/>
      <c r="C61" s="906" t="s">
        <v>598</v>
      </c>
      <c r="D61" s="906"/>
      <c r="F61" s="906" t="s">
        <v>599</v>
      </c>
      <c r="G61" s="906"/>
      <c r="I61" s="906" t="s">
        <v>599</v>
      </c>
      <c r="J61" s="906"/>
      <c r="K61" s="906"/>
    </row>
    <row r="62" spans="1:11" s="877" customFormat="1" ht="21" customHeight="1">
      <c r="A62" s="875"/>
      <c r="B62" s="881"/>
      <c r="D62" s="875"/>
      <c r="F62" s="876"/>
      <c r="I62" s="876"/>
      <c r="K62" s="876"/>
    </row>
    <row r="63" spans="1:11" s="877" customFormat="1" ht="21" customHeight="1">
      <c r="A63" s="875"/>
      <c r="B63" s="881"/>
      <c r="D63" s="875"/>
      <c r="F63" s="876"/>
      <c r="I63" s="876"/>
      <c r="K63" s="876"/>
    </row>
    <row r="64" spans="1:11" s="877" customFormat="1" ht="21" customHeight="1">
      <c r="A64" s="875"/>
      <c r="B64" s="882"/>
      <c r="C64" s="906" t="s">
        <v>600</v>
      </c>
      <c r="D64" s="906"/>
      <c r="F64" s="876"/>
      <c r="I64" s="906" t="s">
        <v>605</v>
      </c>
      <c r="J64" s="906"/>
      <c r="K64" s="906"/>
    </row>
    <row r="65" spans="1:11" s="877" customFormat="1" ht="21" customHeight="1">
      <c r="A65" s="875"/>
      <c r="B65" s="882"/>
      <c r="C65" s="906" t="s">
        <v>599</v>
      </c>
      <c r="D65" s="906"/>
      <c r="F65" s="876"/>
      <c r="I65" s="906" t="s">
        <v>606</v>
      </c>
      <c r="J65" s="906"/>
      <c r="K65" s="906"/>
    </row>
    <row r="66" spans="1:11" s="14" customFormat="1" ht="20.65" customHeight="1">
      <c r="A66" s="94"/>
      <c r="B66" s="95"/>
      <c r="C66" s="683"/>
      <c r="D66" s="104"/>
      <c r="E66" s="101"/>
      <c r="F66" s="104"/>
      <c r="G66" s="95"/>
      <c r="H66" s="104"/>
      <c r="I66" s="105"/>
      <c r="J66" s="95"/>
    </row>
    <row r="67" spans="1:11" s="108" customFormat="1" ht="20.65" customHeight="1">
      <c r="A67" s="732"/>
      <c r="B67" s="719"/>
      <c r="C67" s="96"/>
      <c r="D67" s="692"/>
      <c r="E67" s="720"/>
      <c r="F67" s="684"/>
      <c r="G67" s="721"/>
      <c r="H67" s="692"/>
      <c r="I67" s="684"/>
      <c r="J67" s="692"/>
    </row>
    <row r="68" spans="1:11" s="108" customFormat="1" ht="20.65" customHeight="1">
      <c r="A68" s="722"/>
      <c r="B68" s="719"/>
      <c r="C68" s="96"/>
      <c r="D68" s="692"/>
      <c r="E68" s="720"/>
      <c r="F68" s="684"/>
      <c r="G68" s="721"/>
      <c r="H68" s="692"/>
      <c r="I68" s="684"/>
      <c r="J68" s="692"/>
    </row>
    <row r="69" spans="1:11" s="14" customFormat="1" ht="21" hidden="1" customHeight="1">
      <c r="A69" s="16"/>
      <c r="C69" s="110"/>
      <c r="D69" s="16"/>
      <c r="F69" s="536"/>
      <c r="I69" s="536"/>
      <c r="J69" s="16"/>
    </row>
    <row r="70" spans="1:11" ht="21" hidden="1" customHeight="1">
      <c r="A70" s="674"/>
      <c r="B70" s="675"/>
      <c r="C70" s="675"/>
      <c r="D70" s="903" t="s">
        <v>595</v>
      </c>
      <c r="E70" s="903"/>
      <c r="F70" s="903"/>
      <c r="G70" s="675"/>
      <c r="H70" s="676"/>
      <c r="I70" s="676"/>
      <c r="J70" s="674"/>
    </row>
    <row r="71" spans="1:11" ht="21" hidden="1" customHeight="1">
      <c r="A71" s="674"/>
      <c r="B71" s="675"/>
      <c r="C71" s="675"/>
      <c r="D71" s="677"/>
      <c r="E71" s="677"/>
      <c r="F71" s="677"/>
      <c r="G71" s="675"/>
      <c r="H71" s="676"/>
      <c r="I71" s="676"/>
      <c r="J71" s="674"/>
    </row>
    <row r="72" spans="1:11" ht="21" hidden="1" customHeight="1">
      <c r="A72" s="674"/>
      <c r="B72" s="675"/>
      <c r="C72" s="678" t="s">
        <v>596</v>
      </c>
      <c r="D72" s="675" t="s">
        <v>597</v>
      </c>
      <c r="E72" s="675"/>
      <c r="F72" s="675"/>
      <c r="G72" s="675" t="s">
        <v>598</v>
      </c>
      <c r="H72" s="676"/>
      <c r="I72" s="676"/>
      <c r="J72" s="674"/>
    </row>
    <row r="73" spans="1:11" ht="21" hidden="1" customHeight="1">
      <c r="A73" s="674"/>
      <c r="B73" s="675"/>
      <c r="C73" s="675"/>
      <c r="D73" s="902" t="s">
        <v>602</v>
      </c>
      <c r="E73" s="902"/>
      <c r="F73" s="902"/>
      <c r="G73" s="675"/>
      <c r="H73" s="676"/>
      <c r="I73" s="676"/>
      <c r="J73" s="674"/>
    </row>
    <row r="74" spans="1:11" ht="21" hidden="1" customHeight="1">
      <c r="A74" s="674"/>
      <c r="B74" s="675"/>
      <c r="C74" s="675"/>
      <c r="D74" s="679"/>
      <c r="E74" s="679"/>
      <c r="F74" s="679"/>
      <c r="G74" s="675"/>
      <c r="H74" s="676"/>
      <c r="I74" s="676"/>
      <c r="J74" s="674"/>
    </row>
    <row r="75" spans="1:11" ht="21" hidden="1" customHeight="1">
      <c r="A75" s="674"/>
      <c r="B75" s="675"/>
      <c r="C75" s="678" t="s">
        <v>596</v>
      </c>
      <c r="D75" s="675" t="s">
        <v>597</v>
      </c>
      <c r="E75" s="675"/>
      <c r="F75" s="675"/>
      <c r="G75" s="675" t="s">
        <v>599</v>
      </c>
      <c r="H75" s="676"/>
      <c r="I75" s="676"/>
      <c r="J75" s="680"/>
    </row>
    <row r="76" spans="1:11" ht="21" hidden="1" customHeight="1">
      <c r="A76" s="674"/>
      <c r="B76" s="675"/>
      <c r="C76" s="675"/>
      <c r="D76" s="902" t="s">
        <v>603</v>
      </c>
      <c r="E76" s="902"/>
      <c r="F76" s="902"/>
      <c r="G76" s="675"/>
      <c r="H76" s="676"/>
      <c r="I76" s="676"/>
      <c r="J76" s="680"/>
    </row>
    <row r="77" spans="1:11" ht="21" hidden="1" customHeight="1">
      <c r="A77" s="674"/>
      <c r="B77" s="675"/>
      <c r="C77" s="675"/>
      <c r="D77" s="679"/>
      <c r="E77" s="679"/>
      <c r="F77" s="679"/>
      <c r="G77" s="675"/>
      <c r="H77" s="676"/>
      <c r="I77" s="676"/>
      <c r="J77" s="680"/>
    </row>
    <row r="78" spans="1:11" ht="21" hidden="1" customHeight="1">
      <c r="A78" s="674"/>
      <c r="B78" s="675"/>
      <c r="C78" s="678" t="s">
        <v>596</v>
      </c>
      <c r="D78" s="675" t="s">
        <v>597</v>
      </c>
      <c r="E78" s="675"/>
      <c r="F78" s="675"/>
      <c r="G78" s="675" t="s">
        <v>599</v>
      </c>
      <c r="H78" s="676"/>
      <c r="I78" s="676"/>
      <c r="J78" s="680"/>
    </row>
    <row r="79" spans="1:11" ht="21" hidden="1" customHeight="1">
      <c r="A79" s="674"/>
      <c r="B79" s="675"/>
      <c r="C79" s="675"/>
      <c r="D79" s="902" t="s">
        <v>604</v>
      </c>
      <c r="E79" s="902"/>
      <c r="F79" s="902"/>
      <c r="G79" s="675"/>
      <c r="H79" s="676"/>
      <c r="I79" s="676"/>
      <c r="J79" s="680"/>
    </row>
    <row r="80" spans="1:11" ht="21" hidden="1" customHeight="1">
      <c r="A80" s="674"/>
      <c r="B80" s="675"/>
      <c r="C80" s="675"/>
      <c r="D80" s="679"/>
      <c r="E80" s="679"/>
      <c r="F80" s="679"/>
      <c r="G80" s="675"/>
      <c r="H80" s="676"/>
      <c r="I80" s="676"/>
      <c r="J80" s="680"/>
    </row>
    <row r="81" spans="1:10" ht="21" hidden="1" customHeight="1">
      <c r="A81" s="674"/>
      <c r="B81" s="675"/>
      <c r="C81" s="678" t="s">
        <v>596</v>
      </c>
      <c r="D81" s="675" t="s">
        <v>597</v>
      </c>
      <c r="E81" s="675"/>
      <c r="F81" s="675"/>
      <c r="G81" s="675" t="s">
        <v>599</v>
      </c>
      <c r="H81" s="676"/>
      <c r="I81" s="676"/>
      <c r="J81" s="680"/>
    </row>
    <row r="82" spans="1:10" ht="21" hidden="1" customHeight="1">
      <c r="A82" s="674"/>
      <c r="B82" s="675"/>
      <c r="C82" s="675"/>
      <c r="D82" s="902" t="s">
        <v>600</v>
      </c>
      <c r="E82" s="902"/>
      <c r="F82" s="902"/>
      <c r="G82" s="675"/>
      <c r="H82" s="676"/>
      <c r="I82" s="676"/>
      <c r="J82" s="680"/>
    </row>
    <row r="83" spans="1:10" ht="21" hidden="1" customHeight="1">
      <c r="A83" s="674"/>
      <c r="B83" s="675"/>
      <c r="C83" s="675"/>
      <c r="D83" s="679"/>
      <c r="E83" s="679"/>
      <c r="F83" s="679"/>
      <c r="G83" s="675"/>
      <c r="H83" s="676"/>
      <c r="I83" s="676"/>
      <c r="J83" s="680"/>
    </row>
    <row r="84" spans="1:10" ht="21" hidden="1" customHeight="1">
      <c r="A84" s="674"/>
      <c r="B84" s="675"/>
      <c r="C84" s="678" t="s">
        <v>596</v>
      </c>
      <c r="D84" s="675" t="s">
        <v>597</v>
      </c>
      <c r="E84" s="675"/>
      <c r="F84" s="675"/>
      <c r="G84" s="675" t="s">
        <v>606</v>
      </c>
      <c r="H84" s="676"/>
      <c r="I84" s="676"/>
      <c r="J84" s="680"/>
    </row>
    <row r="85" spans="1:10" ht="21" hidden="1" customHeight="1">
      <c r="A85" s="674"/>
      <c r="B85" s="675"/>
      <c r="C85" s="675"/>
      <c r="D85" s="902" t="s">
        <v>605</v>
      </c>
      <c r="E85" s="902"/>
      <c r="F85" s="902"/>
      <c r="G85" s="675"/>
      <c r="H85" s="676"/>
      <c r="I85" s="676"/>
      <c r="J85" s="680"/>
    </row>
    <row r="86" spans="1:10" ht="21" customHeight="1">
      <c r="H86" s="33"/>
      <c r="I86" s="36"/>
    </row>
    <row r="87" spans="1:10" ht="21" customHeight="1">
      <c r="H87" s="33"/>
      <c r="I87" s="36"/>
    </row>
    <row r="88" spans="1:10" ht="21" customHeight="1">
      <c r="A88" s="13"/>
      <c r="C88" s="38"/>
      <c r="D88" s="13"/>
      <c r="E88" s="39"/>
    </row>
    <row r="89" spans="1:10" ht="21" customHeight="1">
      <c r="A89" s="13"/>
      <c r="C89" s="38"/>
      <c r="D89" s="13"/>
      <c r="E89" s="39"/>
    </row>
    <row r="90" spans="1:10" ht="21" customHeight="1"/>
    <row r="91" spans="1:10" ht="21" customHeight="1"/>
  </sheetData>
  <mergeCells count="26">
    <mergeCell ref="C64:D64"/>
    <mergeCell ref="I64:K64"/>
    <mergeCell ref="C65:D65"/>
    <mergeCell ref="I65:K65"/>
    <mergeCell ref="C60:D60"/>
    <mergeCell ref="F60:G60"/>
    <mergeCell ref="I60:K60"/>
    <mergeCell ref="C61:D61"/>
    <mergeCell ref="F61:G61"/>
    <mergeCell ref="I61:K61"/>
    <mergeCell ref="D85:F85"/>
    <mergeCell ref="A1:J1"/>
    <mergeCell ref="C5:F5"/>
    <mergeCell ref="A6:A7"/>
    <mergeCell ref="B6:B7"/>
    <mergeCell ref="C6:C7"/>
    <mergeCell ref="D6:D7"/>
    <mergeCell ref="E6:F6"/>
    <mergeCell ref="G6:H6"/>
    <mergeCell ref="J6:J7"/>
    <mergeCell ref="D70:F70"/>
    <mergeCell ref="D73:F73"/>
    <mergeCell ref="D76:F76"/>
    <mergeCell ref="D79:F79"/>
    <mergeCell ref="D82:F82"/>
    <mergeCell ref="C57:J57"/>
  </mergeCells>
  <pageMargins left="0.39370078740157483" right="0.39370078740157483" top="0.62992125984251968" bottom="0.39370078740157483" header="0.39370078740157483" footer="0.15748031496062992"/>
  <pageSetup paperSize="9" scale="95" orientation="landscape" r:id="rId1"/>
  <headerFooter alignWithMargins="0">
    <oddHeader xml:space="preserve">&amp;R&amp;"TH SarabunPSK,ธรรมดา"&amp;14แบบ ปร.4(ข) แผ่นที่ &amp;P/&amp;N  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"/>
  <sheetViews>
    <sheetView workbookViewId="0">
      <selection activeCell="F21" sqref="F21"/>
    </sheetView>
  </sheetViews>
  <sheetFormatPr defaultRowHeight="12.75"/>
  <cols>
    <col min="1" max="1" width="12.42578125" style="613" customWidth="1"/>
    <col min="2" max="2" width="16.42578125" style="613" customWidth="1"/>
    <col min="3" max="3" width="18.42578125" style="613" customWidth="1"/>
    <col min="4" max="4" width="9.140625" style="613"/>
    <col min="5" max="5" width="18.28515625" style="613" customWidth="1"/>
    <col min="6" max="6" width="24.5703125" style="613" customWidth="1"/>
    <col min="7" max="7" width="20" style="613" customWidth="1"/>
    <col min="8" max="256" width="9.140625" style="613"/>
    <col min="257" max="257" width="12.42578125" style="613" customWidth="1"/>
    <col min="258" max="258" width="16.42578125" style="613" customWidth="1"/>
    <col min="259" max="259" width="18.42578125" style="613" customWidth="1"/>
    <col min="260" max="260" width="9.140625" style="613"/>
    <col min="261" max="261" width="18.28515625" style="613" customWidth="1"/>
    <col min="262" max="262" width="24.5703125" style="613" customWidth="1"/>
    <col min="263" max="263" width="20" style="613" customWidth="1"/>
    <col min="264" max="512" width="9.140625" style="613"/>
    <col min="513" max="513" width="12.42578125" style="613" customWidth="1"/>
    <col min="514" max="514" width="16.42578125" style="613" customWidth="1"/>
    <col min="515" max="515" width="18.42578125" style="613" customWidth="1"/>
    <col min="516" max="516" width="9.140625" style="613"/>
    <col min="517" max="517" width="18.28515625" style="613" customWidth="1"/>
    <col min="518" max="518" width="24.5703125" style="613" customWidth="1"/>
    <col min="519" max="519" width="20" style="613" customWidth="1"/>
    <col min="520" max="768" width="9.140625" style="613"/>
    <col min="769" max="769" width="12.42578125" style="613" customWidth="1"/>
    <col min="770" max="770" width="16.42578125" style="613" customWidth="1"/>
    <col min="771" max="771" width="18.42578125" style="613" customWidth="1"/>
    <col min="772" max="772" width="9.140625" style="613"/>
    <col min="773" max="773" width="18.28515625" style="613" customWidth="1"/>
    <col min="774" max="774" width="24.5703125" style="613" customWidth="1"/>
    <col min="775" max="775" width="20" style="613" customWidth="1"/>
    <col min="776" max="1024" width="9.140625" style="613"/>
    <col min="1025" max="1025" width="12.42578125" style="613" customWidth="1"/>
    <col min="1026" max="1026" width="16.42578125" style="613" customWidth="1"/>
    <col min="1027" max="1027" width="18.42578125" style="613" customWidth="1"/>
    <col min="1028" max="1028" width="9.140625" style="613"/>
    <col min="1029" max="1029" width="18.28515625" style="613" customWidth="1"/>
    <col min="1030" max="1030" width="24.5703125" style="613" customWidth="1"/>
    <col min="1031" max="1031" width="20" style="613" customWidth="1"/>
    <col min="1032" max="1280" width="9.140625" style="613"/>
    <col min="1281" max="1281" width="12.42578125" style="613" customWidth="1"/>
    <col min="1282" max="1282" width="16.42578125" style="613" customWidth="1"/>
    <col min="1283" max="1283" width="18.42578125" style="613" customWidth="1"/>
    <col min="1284" max="1284" width="9.140625" style="613"/>
    <col min="1285" max="1285" width="18.28515625" style="613" customWidth="1"/>
    <col min="1286" max="1286" width="24.5703125" style="613" customWidth="1"/>
    <col min="1287" max="1287" width="20" style="613" customWidth="1"/>
    <col min="1288" max="1536" width="9.140625" style="613"/>
    <col min="1537" max="1537" width="12.42578125" style="613" customWidth="1"/>
    <col min="1538" max="1538" width="16.42578125" style="613" customWidth="1"/>
    <col min="1539" max="1539" width="18.42578125" style="613" customWidth="1"/>
    <col min="1540" max="1540" width="9.140625" style="613"/>
    <col min="1541" max="1541" width="18.28515625" style="613" customWidth="1"/>
    <col min="1542" max="1542" width="24.5703125" style="613" customWidth="1"/>
    <col min="1543" max="1543" width="20" style="613" customWidth="1"/>
    <col min="1544" max="1792" width="9.140625" style="613"/>
    <col min="1793" max="1793" width="12.42578125" style="613" customWidth="1"/>
    <col min="1794" max="1794" width="16.42578125" style="613" customWidth="1"/>
    <col min="1795" max="1795" width="18.42578125" style="613" customWidth="1"/>
    <col min="1796" max="1796" width="9.140625" style="613"/>
    <col min="1797" max="1797" width="18.28515625" style="613" customWidth="1"/>
    <col min="1798" max="1798" width="24.5703125" style="613" customWidth="1"/>
    <col min="1799" max="1799" width="20" style="613" customWidth="1"/>
    <col min="1800" max="2048" width="9.140625" style="613"/>
    <col min="2049" max="2049" width="12.42578125" style="613" customWidth="1"/>
    <col min="2050" max="2050" width="16.42578125" style="613" customWidth="1"/>
    <col min="2051" max="2051" width="18.42578125" style="613" customWidth="1"/>
    <col min="2052" max="2052" width="9.140625" style="613"/>
    <col min="2053" max="2053" width="18.28515625" style="613" customWidth="1"/>
    <col min="2054" max="2054" width="24.5703125" style="613" customWidth="1"/>
    <col min="2055" max="2055" width="20" style="613" customWidth="1"/>
    <col min="2056" max="2304" width="9.140625" style="613"/>
    <col min="2305" max="2305" width="12.42578125" style="613" customWidth="1"/>
    <col min="2306" max="2306" width="16.42578125" style="613" customWidth="1"/>
    <col min="2307" max="2307" width="18.42578125" style="613" customWidth="1"/>
    <col min="2308" max="2308" width="9.140625" style="613"/>
    <col min="2309" max="2309" width="18.28515625" style="613" customWidth="1"/>
    <col min="2310" max="2310" width="24.5703125" style="613" customWidth="1"/>
    <col min="2311" max="2311" width="20" style="613" customWidth="1"/>
    <col min="2312" max="2560" width="9.140625" style="613"/>
    <col min="2561" max="2561" width="12.42578125" style="613" customWidth="1"/>
    <col min="2562" max="2562" width="16.42578125" style="613" customWidth="1"/>
    <col min="2563" max="2563" width="18.42578125" style="613" customWidth="1"/>
    <col min="2564" max="2564" width="9.140625" style="613"/>
    <col min="2565" max="2565" width="18.28515625" style="613" customWidth="1"/>
    <col min="2566" max="2566" width="24.5703125" style="613" customWidth="1"/>
    <col min="2567" max="2567" width="20" style="613" customWidth="1"/>
    <col min="2568" max="2816" width="9.140625" style="613"/>
    <col min="2817" max="2817" width="12.42578125" style="613" customWidth="1"/>
    <col min="2818" max="2818" width="16.42578125" style="613" customWidth="1"/>
    <col min="2819" max="2819" width="18.42578125" style="613" customWidth="1"/>
    <col min="2820" max="2820" width="9.140625" style="613"/>
    <col min="2821" max="2821" width="18.28515625" style="613" customWidth="1"/>
    <col min="2822" max="2822" width="24.5703125" style="613" customWidth="1"/>
    <col min="2823" max="2823" width="20" style="613" customWidth="1"/>
    <col min="2824" max="3072" width="9.140625" style="613"/>
    <col min="3073" max="3073" width="12.42578125" style="613" customWidth="1"/>
    <col min="3074" max="3074" width="16.42578125" style="613" customWidth="1"/>
    <col min="3075" max="3075" width="18.42578125" style="613" customWidth="1"/>
    <col min="3076" max="3076" width="9.140625" style="613"/>
    <col min="3077" max="3077" width="18.28515625" style="613" customWidth="1"/>
    <col min="3078" max="3078" width="24.5703125" style="613" customWidth="1"/>
    <col min="3079" max="3079" width="20" style="613" customWidth="1"/>
    <col min="3080" max="3328" width="9.140625" style="613"/>
    <col min="3329" max="3329" width="12.42578125" style="613" customWidth="1"/>
    <col min="3330" max="3330" width="16.42578125" style="613" customWidth="1"/>
    <col min="3331" max="3331" width="18.42578125" style="613" customWidth="1"/>
    <col min="3332" max="3332" width="9.140625" style="613"/>
    <col min="3333" max="3333" width="18.28515625" style="613" customWidth="1"/>
    <col min="3334" max="3334" width="24.5703125" style="613" customWidth="1"/>
    <col min="3335" max="3335" width="20" style="613" customWidth="1"/>
    <col min="3336" max="3584" width="9.140625" style="613"/>
    <col min="3585" max="3585" width="12.42578125" style="613" customWidth="1"/>
    <col min="3586" max="3586" width="16.42578125" style="613" customWidth="1"/>
    <col min="3587" max="3587" width="18.42578125" style="613" customWidth="1"/>
    <col min="3588" max="3588" width="9.140625" style="613"/>
    <col min="3589" max="3589" width="18.28515625" style="613" customWidth="1"/>
    <col min="3590" max="3590" width="24.5703125" style="613" customWidth="1"/>
    <col min="3591" max="3591" width="20" style="613" customWidth="1"/>
    <col min="3592" max="3840" width="9.140625" style="613"/>
    <col min="3841" max="3841" width="12.42578125" style="613" customWidth="1"/>
    <col min="3842" max="3842" width="16.42578125" style="613" customWidth="1"/>
    <col min="3843" max="3843" width="18.42578125" style="613" customWidth="1"/>
    <col min="3844" max="3844" width="9.140625" style="613"/>
    <col min="3845" max="3845" width="18.28515625" style="613" customWidth="1"/>
    <col min="3846" max="3846" width="24.5703125" style="613" customWidth="1"/>
    <col min="3847" max="3847" width="20" style="613" customWidth="1"/>
    <col min="3848" max="4096" width="9.140625" style="613"/>
    <col min="4097" max="4097" width="12.42578125" style="613" customWidth="1"/>
    <col min="4098" max="4098" width="16.42578125" style="613" customWidth="1"/>
    <col min="4099" max="4099" width="18.42578125" style="613" customWidth="1"/>
    <col min="4100" max="4100" width="9.140625" style="613"/>
    <col min="4101" max="4101" width="18.28515625" style="613" customWidth="1"/>
    <col min="4102" max="4102" width="24.5703125" style="613" customWidth="1"/>
    <col min="4103" max="4103" width="20" style="613" customWidth="1"/>
    <col min="4104" max="4352" width="9.140625" style="613"/>
    <col min="4353" max="4353" width="12.42578125" style="613" customWidth="1"/>
    <col min="4354" max="4354" width="16.42578125" style="613" customWidth="1"/>
    <col min="4355" max="4355" width="18.42578125" style="613" customWidth="1"/>
    <col min="4356" max="4356" width="9.140625" style="613"/>
    <col min="4357" max="4357" width="18.28515625" style="613" customWidth="1"/>
    <col min="4358" max="4358" width="24.5703125" style="613" customWidth="1"/>
    <col min="4359" max="4359" width="20" style="613" customWidth="1"/>
    <col min="4360" max="4608" width="9.140625" style="613"/>
    <col min="4609" max="4609" width="12.42578125" style="613" customWidth="1"/>
    <col min="4610" max="4610" width="16.42578125" style="613" customWidth="1"/>
    <col min="4611" max="4611" width="18.42578125" style="613" customWidth="1"/>
    <col min="4612" max="4612" width="9.140625" style="613"/>
    <col min="4613" max="4613" width="18.28515625" style="613" customWidth="1"/>
    <col min="4614" max="4614" width="24.5703125" style="613" customWidth="1"/>
    <col min="4615" max="4615" width="20" style="613" customWidth="1"/>
    <col min="4616" max="4864" width="9.140625" style="613"/>
    <col min="4865" max="4865" width="12.42578125" style="613" customWidth="1"/>
    <col min="4866" max="4866" width="16.42578125" style="613" customWidth="1"/>
    <col min="4867" max="4867" width="18.42578125" style="613" customWidth="1"/>
    <col min="4868" max="4868" width="9.140625" style="613"/>
    <col min="4869" max="4869" width="18.28515625" style="613" customWidth="1"/>
    <col min="4870" max="4870" width="24.5703125" style="613" customWidth="1"/>
    <col min="4871" max="4871" width="20" style="613" customWidth="1"/>
    <col min="4872" max="5120" width="9.140625" style="613"/>
    <col min="5121" max="5121" width="12.42578125" style="613" customWidth="1"/>
    <col min="5122" max="5122" width="16.42578125" style="613" customWidth="1"/>
    <col min="5123" max="5123" width="18.42578125" style="613" customWidth="1"/>
    <col min="5124" max="5124" width="9.140625" style="613"/>
    <col min="5125" max="5125" width="18.28515625" style="613" customWidth="1"/>
    <col min="5126" max="5126" width="24.5703125" style="613" customWidth="1"/>
    <col min="5127" max="5127" width="20" style="613" customWidth="1"/>
    <col min="5128" max="5376" width="9.140625" style="613"/>
    <col min="5377" max="5377" width="12.42578125" style="613" customWidth="1"/>
    <col min="5378" max="5378" width="16.42578125" style="613" customWidth="1"/>
    <col min="5379" max="5379" width="18.42578125" style="613" customWidth="1"/>
    <col min="5380" max="5380" width="9.140625" style="613"/>
    <col min="5381" max="5381" width="18.28515625" style="613" customWidth="1"/>
    <col min="5382" max="5382" width="24.5703125" style="613" customWidth="1"/>
    <col min="5383" max="5383" width="20" style="613" customWidth="1"/>
    <col min="5384" max="5632" width="9.140625" style="613"/>
    <col min="5633" max="5633" width="12.42578125" style="613" customWidth="1"/>
    <col min="5634" max="5634" width="16.42578125" style="613" customWidth="1"/>
    <col min="5635" max="5635" width="18.42578125" style="613" customWidth="1"/>
    <col min="5636" max="5636" width="9.140625" style="613"/>
    <col min="5637" max="5637" width="18.28515625" style="613" customWidth="1"/>
    <col min="5638" max="5638" width="24.5703125" style="613" customWidth="1"/>
    <col min="5639" max="5639" width="20" style="613" customWidth="1"/>
    <col min="5640" max="5888" width="9.140625" style="613"/>
    <col min="5889" max="5889" width="12.42578125" style="613" customWidth="1"/>
    <col min="5890" max="5890" width="16.42578125" style="613" customWidth="1"/>
    <col min="5891" max="5891" width="18.42578125" style="613" customWidth="1"/>
    <col min="5892" max="5892" width="9.140625" style="613"/>
    <col min="5893" max="5893" width="18.28515625" style="613" customWidth="1"/>
    <col min="5894" max="5894" width="24.5703125" style="613" customWidth="1"/>
    <col min="5895" max="5895" width="20" style="613" customWidth="1"/>
    <col min="5896" max="6144" width="9.140625" style="613"/>
    <col min="6145" max="6145" width="12.42578125" style="613" customWidth="1"/>
    <col min="6146" max="6146" width="16.42578125" style="613" customWidth="1"/>
    <col min="6147" max="6147" width="18.42578125" style="613" customWidth="1"/>
    <col min="6148" max="6148" width="9.140625" style="613"/>
    <col min="6149" max="6149" width="18.28515625" style="613" customWidth="1"/>
    <col min="6150" max="6150" width="24.5703125" style="613" customWidth="1"/>
    <col min="6151" max="6151" width="20" style="613" customWidth="1"/>
    <col min="6152" max="6400" width="9.140625" style="613"/>
    <col min="6401" max="6401" width="12.42578125" style="613" customWidth="1"/>
    <col min="6402" max="6402" width="16.42578125" style="613" customWidth="1"/>
    <col min="6403" max="6403" width="18.42578125" style="613" customWidth="1"/>
    <col min="6404" max="6404" width="9.140625" style="613"/>
    <col min="6405" max="6405" width="18.28515625" style="613" customWidth="1"/>
    <col min="6406" max="6406" width="24.5703125" style="613" customWidth="1"/>
    <col min="6407" max="6407" width="20" style="613" customWidth="1"/>
    <col min="6408" max="6656" width="9.140625" style="613"/>
    <col min="6657" max="6657" width="12.42578125" style="613" customWidth="1"/>
    <col min="6658" max="6658" width="16.42578125" style="613" customWidth="1"/>
    <col min="6659" max="6659" width="18.42578125" style="613" customWidth="1"/>
    <col min="6660" max="6660" width="9.140625" style="613"/>
    <col min="6661" max="6661" width="18.28515625" style="613" customWidth="1"/>
    <col min="6662" max="6662" width="24.5703125" style="613" customWidth="1"/>
    <col min="6663" max="6663" width="20" style="613" customWidth="1"/>
    <col min="6664" max="6912" width="9.140625" style="613"/>
    <col min="6913" max="6913" width="12.42578125" style="613" customWidth="1"/>
    <col min="6914" max="6914" width="16.42578125" style="613" customWidth="1"/>
    <col min="6915" max="6915" width="18.42578125" style="613" customWidth="1"/>
    <col min="6916" max="6916" width="9.140625" style="613"/>
    <col min="6917" max="6917" width="18.28515625" style="613" customWidth="1"/>
    <col min="6918" max="6918" width="24.5703125" style="613" customWidth="1"/>
    <col min="6919" max="6919" width="20" style="613" customWidth="1"/>
    <col min="6920" max="7168" width="9.140625" style="613"/>
    <col min="7169" max="7169" width="12.42578125" style="613" customWidth="1"/>
    <col min="7170" max="7170" width="16.42578125" style="613" customWidth="1"/>
    <col min="7171" max="7171" width="18.42578125" style="613" customWidth="1"/>
    <col min="7172" max="7172" width="9.140625" style="613"/>
    <col min="7173" max="7173" width="18.28515625" style="613" customWidth="1"/>
    <col min="7174" max="7174" width="24.5703125" style="613" customWidth="1"/>
    <col min="7175" max="7175" width="20" style="613" customWidth="1"/>
    <col min="7176" max="7424" width="9.140625" style="613"/>
    <col min="7425" max="7425" width="12.42578125" style="613" customWidth="1"/>
    <col min="7426" max="7426" width="16.42578125" style="613" customWidth="1"/>
    <col min="7427" max="7427" width="18.42578125" style="613" customWidth="1"/>
    <col min="7428" max="7428" width="9.140625" style="613"/>
    <col min="7429" max="7429" width="18.28515625" style="613" customWidth="1"/>
    <col min="7430" max="7430" width="24.5703125" style="613" customWidth="1"/>
    <col min="7431" max="7431" width="20" style="613" customWidth="1"/>
    <col min="7432" max="7680" width="9.140625" style="613"/>
    <col min="7681" max="7681" width="12.42578125" style="613" customWidth="1"/>
    <col min="7682" max="7682" width="16.42578125" style="613" customWidth="1"/>
    <col min="7683" max="7683" width="18.42578125" style="613" customWidth="1"/>
    <col min="7684" max="7684" width="9.140625" style="613"/>
    <col min="7685" max="7685" width="18.28515625" style="613" customWidth="1"/>
    <col min="7686" max="7686" width="24.5703125" style="613" customWidth="1"/>
    <col min="7687" max="7687" width="20" style="613" customWidth="1"/>
    <col min="7688" max="7936" width="9.140625" style="613"/>
    <col min="7937" max="7937" width="12.42578125" style="613" customWidth="1"/>
    <col min="7938" max="7938" width="16.42578125" style="613" customWidth="1"/>
    <col min="7939" max="7939" width="18.42578125" style="613" customWidth="1"/>
    <col min="7940" max="7940" width="9.140625" style="613"/>
    <col min="7941" max="7941" width="18.28515625" style="613" customWidth="1"/>
    <col min="7942" max="7942" width="24.5703125" style="613" customWidth="1"/>
    <col min="7943" max="7943" width="20" style="613" customWidth="1"/>
    <col min="7944" max="8192" width="9.140625" style="613"/>
    <col min="8193" max="8193" width="12.42578125" style="613" customWidth="1"/>
    <col min="8194" max="8194" width="16.42578125" style="613" customWidth="1"/>
    <col min="8195" max="8195" width="18.42578125" style="613" customWidth="1"/>
    <col min="8196" max="8196" width="9.140625" style="613"/>
    <col min="8197" max="8197" width="18.28515625" style="613" customWidth="1"/>
    <col min="8198" max="8198" width="24.5703125" style="613" customWidth="1"/>
    <col min="8199" max="8199" width="20" style="613" customWidth="1"/>
    <col min="8200" max="8448" width="9.140625" style="613"/>
    <col min="8449" max="8449" width="12.42578125" style="613" customWidth="1"/>
    <col min="8450" max="8450" width="16.42578125" style="613" customWidth="1"/>
    <col min="8451" max="8451" width="18.42578125" style="613" customWidth="1"/>
    <col min="8452" max="8452" width="9.140625" style="613"/>
    <col min="8453" max="8453" width="18.28515625" style="613" customWidth="1"/>
    <col min="8454" max="8454" width="24.5703125" style="613" customWidth="1"/>
    <col min="8455" max="8455" width="20" style="613" customWidth="1"/>
    <col min="8456" max="8704" width="9.140625" style="613"/>
    <col min="8705" max="8705" width="12.42578125" style="613" customWidth="1"/>
    <col min="8706" max="8706" width="16.42578125" style="613" customWidth="1"/>
    <col min="8707" max="8707" width="18.42578125" style="613" customWidth="1"/>
    <col min="8708" max="8708" width="9.140625" style="613"/>
    <col min="8709" max="8709" width="18.28515625" style="613" customWidth="1"/>
    <col min="8710" max="8710" width="24.5703125" style="613" customWidth="1"/>
    <col min="8711" max="8711" width="20" style="613" customWidth="1"/>
    <col min="8712" max="8960" width="9.140625" style="613"/>
    <col min="8961" max="8961" width="12.42578125" style="613" customWidth="1"/>
    <col min="8962" max="8962" width="16.42578125" style="613" customWidth="1"/>
    <col min="8963" max="8963" width="18.42578125" style="613" customWidth="1"/>
    <col min="8964" max="8964" width="9.140625" style="613"/>
    <col min="8965" max="8965" width="18.28515625" style="613" customWidth="1"/>
    <col min="8966" max="8966" width="24.5703125" style="613" customWidth="1"/>
    <col min="8967" max="8967" width="20" style="613" customWidth="1"/>
    <col min="8968" max="9216" width="9.140625" style="613"/>
    <col min="9217" max="9217" width="12.42578125" style="613" customWidth="1"/>
    <col min="9218" max="9218" width="16.42578125" style="613" customWidth="1"/>
    <col min="9219" max="9219" width="18.42578125" style="613" customWidth="1"/>
    <col min="9220" max="9220" width="9.140625" style="613"/>
    <col min="9221" max="9221" width="18.28515625" style="613" customWidth="1"/>
    <col min="9222" max="9222" width="24.5703125" style="613" customWidth="1"/>
    <col min="9223" max="9223" width="20" style="613" customWidth="1"/>
    <col min="9224" max="9472" width="9.140625" style="613"/>
    <col min="9473" max="9473" width="12.42578125" style="613" customWidth="1"/>
    <col min="9474" max="9474" width="16.42578125" style="613" customWidth="1"/>
    <col min="9475" max="9475" width="18.42578125" style="613" customWidth="1"/>
    <col min="9476" max="9476" width="9.140625" style="613"/>
    <col min="9477" max="9477" width="18.28515625" style="613" customWidth="1"/>
    <col min="9478" max="9478" width="24.5703125" style="613" customWidth="1"/>
    <col min="9479" max="9479" width="20" style="613" customWidth="1"/>
    <col min="9480" max="9728" width="9.140625" style="613"/>
    <col min="9729" max="9729" width="12.42578125" style="613" customWidth="1"/>
    <col min="9730" max="9730" width="16.42578125" style="613" customWidth="1"/>
    <col min="9731" max="9731" width="18.42578125" style="613" customWidth="1"/>
    <col min="9732" max="9732" width="9.140625" style="613"/>
    <col min="9733" max="9733" width="18.28515625" style="613" customWidth="1"/>
    <col min="9734" max="9734" width="24.5703125" style="613" customWidth="1"/>
    <col min="9735" max="9735" width="20" style="613" customWidth="1"/>
    <col min="9736" max="9984" width="9.140625" style="613"/>
    <col min="9985" max="9985" width="12.42578125" style="613" customWidth="1"/>
    <col min="9986" max="9986" width="16.42578125" style="613" customWidth="1"/>
    <col min="9987" max="9987" width="18.42578125" style="613" customWidth="1"/>
    <col min="9988" max="9988" width="9.140625" style="613"/>
    <col min="9989" max="9989" width="18.28515625" style="613" customWidth="1"/>
    <col min="9990" max="9990" width="24.5703125" style="613" customWidth="1"/>
    <col min="9991" max="9991" width="20" style="613" customWidth="1"/>
    <col min="9992" max="10240" width="9.140625" style="613"/>
    <col min="10241" max="10241" width="12.42578125" style="613" customWidth="1"/>
    <col min="10242" max="10242" width="16.42578125" style="613" customWidth="1"/>
    <col min="10243" max="10243" width="18.42578125" style="613" customWidth="1"/>
    <col min="10244" max="10244" width="9.140625" style="613"/>
    <col min="10245" max="10245" width="18.28515625" style="613" customWidth="1"/>
    <col min="10246" max="10246" width="24.5703125" style="613" customWidth="1"/>
    <col min="10247" max="10247" width="20" style="613" customWidth="1"/>
    <col min="10248" max="10496" width="9.140625" style="613"/>
    <col min="10497" max="10497" width="12.42578125" style="613" customWidth="1"/>
    <col min="10498" max="10498" width="16.42578125" style="613" customWidth="1"/>
    <col min="10499" max="10499" width="18.42578125" style="613" customWidth="1"/>
    <col min="10500" max="10500" width="9.140625" style="613"/>
    <col min="10501" max="10501" width="18.28515625" style="613" customWidth="1"/>
    <col min="10502" max="10502" width="24.5703125" style="613" customWidth="1"/>
    <col min="10503" max="10503" width="20" style="613" customWidth="1"/>
    <col min="10504" max="10752" width="9.140625" style="613"/>
    <col min="10753" max="10753" width="12.42578125" style="613" customWidth="1"/>
    <col min="10754" max="10754" width="16.42578125" style="613" customWidth="1"/>
    <col min="10755" max="10755" width="18.42578125" style="613" customWidth="1"/>
    <col min="10756" max="10756" width="9.140625" style="613"/>
    <col min="10757" max="10757" width="18.28515625" style="613" customWidth="1"/>
    <col min="10758" max="10758" width="24.5703125" style="613" customWidth="1"/>
    <col min="10759" max="10759" width="20" style="613" customWidth="1"/>
    <col min="10760" max="11008" width="9.140625" style="613"/>
    <col min="11009" max="11009" width="12.42578125" style="613" customWidth="1"/>
    <col min="11010" max="11010" width="16.42578125" style="613" customWidth="1"/>
    <col min="11011" max="11011" width="18.42578125" style="613" customWidth="1"/>
    <col min="11012" max="11012" width="9.140625" style="613"/>
    <col min="11013" max="11013" width="18.28515625" style="613" customWidth="1"/>
    <col min="11014" max="11014" width="24.5703125" style="613" customWidth="1"/>
    <col min="11015" max="11015" width="20" style="613" customWidth="1"/>
    <col min="11016" max="11264" width="9.140625" style="613"/>
    <col min="11265" max="11265" width="12.42578125" style="613" customWidth="1"/>
    <col min="11266" max="11266" width="16.42578125" style="613" customWidth="1"/>
    <col min="11267" max="11267" width="18.42578125" style="613" customWidth="1"/>
    <col min="11268" max="11268" width="9.140625" style="613"/>
    <col min="11269" max="11269" width="18.28515625" style="613" customWidth="1"/>
    <col min="11270" max="11270" width="24.5703125" style="613" customWidth="1"/>
    <col min="11271" max="11271" width="20" style="613" customWidth="1"/>
    <col min="11272" max="11520" width="9.140625" style="613"/>
    <col min="11521" max="11521" width="12.42578125" style="613" customWidth="1"/>
    <col min="11522" max="11522" width="16.42578125" style="613" customWidth="1"/>
    <col min="11523" max="11523" width="18.42578125" style="613" customWidth="1"/>
    <col min="11524" max="11524" width="9.140625" style="613"/>
    <col min="11525" max="11525" width="18.28515625" style="613" customWidth="1"/>
    <col min="11526" max="11526" width="24.5703125" style="613" customWidth="1"/>
    <col min="11527" max="11527" width="20" style="613" customWidth="1"/>
    <col min="11528" max="11776" width="9.140625" style="613"/>
    <col min="11777" max="11777" width="12.42578125" style="613" customWidth="1"/>
    <col min="11778" max="11778" width="16.42578125" style="613" customWidth="1"/>
    <col min="11779" max="11779" width="18.42578125" style="613" customWidth="1"/>
    <col min="11780" max="11780" width="9.140625" style="613"/>
    <col min="11781" max="11781" width="18.28515625" style="613" customWidth="1"/>
    <col min="11782" max="11782" width="24.5703125" style="613" customWidth="1"/>
    <col min="11783" max="11783" width="20" style="613" customWidth="1"/>
    <col min="11784" max="12032" width="9.140625" style="613"/>
    <col min="12033" max="12033" width="12.42578125" style="613" customWidth="1"/>
    <col min="12034" max="12034" width="16.42578125" style="613" customWidth="1"/>
    <col min="12035" max="12035" width="18.42578125" style="613" customWidth="1"/>
    <col min="12036" max="12036" width="9.140625" style="613"/>
    <col min="12037" max="12037" width="18.28515625" style="613" customWidth="1"/>
    <col min="12038" max="12038" width="24.5703125" style="613" customWidth="1"/>
    <col min="12039" max="12039" width="20" style="613" customWidth="1"/>
    <col min="12040" max="12288" width="9.140625" style="613"/>
    <col min="12289" max="12289" width="12.42578125" style="613" customWidth="1"/>
    <col min="12290" max="12290" width="16.42578125" style="613" customWidth="1"/>
    <col min="12291" max="12291" width="18.42578125" style="613" customWidth="1"/>
    <col min="12292" max="12292" width="9.140625" style="613"/>
    <col min="12293" max="12293" width="18.28515625" style="613" customWidth="1"/>
    <col min="12294" max="12294" width="24.5703125" style="613" customWidth="1"/>
    <col min="12295" max="12295" width="20" style="613" customWidth="1"/>
    <col min="12296" max="12544" width="9.140625" style="613"/>
    <col min="12545" max="12545" width="12.42578125" style="613" customWidth="1"/>
    <col min="12546" max="12546" width="16.42578125" style="613" customWidth="1"/>
    <col min="12547" max="12547" width="18.42578125" style="613" customWidth="1"/>
    <col min="12548" max="12548" width="9.140625" style="613"/>
    <col min="12549" max="12549" width="18.28515625" style="613" customWidth="1"/>
    <col min="12550" max="12550" width="24.5703125" style="613" customWidth="1"/>
    <col min="12551" max="12551" width="20" style="613" customWidth="1"/>
    <col min="12552" max="12800" width="9.140625" style="613"/>
    <col min="12801" max="12801" width="12.42578125" style="613" customWidth="1"/>
    <col min="12802" max="12802" width="16.42578125" style="613" customWidth="1"/>
    <col min="12803" max="12803" width="18.42578125" style="613" customWidth="1"/>
    <col min="12804" max="12804" width="9.140625" style="613"/>
    <col min="12805" max="12805" width="18.28515625" style="613" customWidth="1"/>
    <col min="12806" max="12806" width="24.5703125" style="613" customWidth="1"/>
    <col min="12807" max="12807" width="20" style="613" customWidth="1"/>
    <col min="12808" max="13056" width="9.140625" style="613"/>
    <col min="13057" max="13057" width="12.42578125" style="613" customWidth="1"/>
    <col min="13058" max="13058" width="16.42578125" style="613" customWidth="1"/>
    <col min="13059" max="13059" width="18.42578125" style="613" customWidth="1"/>
    <col min="13060" max="13060" width="9.140625" style="613"/>
    <col min="13061" max="13061" width="18.28515625" style="613" customWidth="1"/>
    <col min="13062" max="13062" width="24.5703125" style="613" customWidth="1"/>
    <col min="13063" max="13063" width="20" style="613" customWidth="1"/>
    <col min="13064" max="13312" width="9.140625" style="613"/>
    <col min="13313" max="13313" width="12.42578125" style="613" customWidth="1"/>
    <col min="13314" max="13314" width="16.42578125" style="613" customWidth="1"/>
    <col min="13315" max="13315" width="18.42578125" style="613" customWidth="1"/>
    <col min="13316" max="13316" width="9.140625" style="613"/>
    <col min="13317" max="13317" width="18.28515625" style="613" customWidth="1"/>
    <col min="13318" max="13318" width="24.5703125" style="613" customWidth="1"/>
    <col min="13319" max="13319" width="20" style="613" customWidth="1"/>
    <col min="13320" max="13568" width="9.140625" style="613"/>
    <col min="13569" max="13569" width="12.42578125" style="613" customWidth="1"/>
    <col min="13570" max="13570" width="16.42578125" style="613" customWidth="1"/>
    <col min="13571" max="13571" width="18.42578125" style="613" customWidth="1"/>
    <col min="13572" max="13572" width="9.140625" style="613"/>
    <col min="13573" max="13573" width="18.28515625" style="613" customWidth="1"/>
    <col min="13574" max="13574" width="24.5703125" style="613" customWidth="1"/>
    <col min="13575" max="13575" width="20" style="613" customWidth="1"/>
    <col min="13576" max="13824" width="9.140625" style="613"/>
    <col min="13825" max="13825" width="12.42578125" style="613" customWidth="1"/>
    <col min="13826" max="13826" width="16.42578125" style="613" customWidth="1"/>
    <col min="13827" max="13827" width="18.42578125" style="613" customWidth="1"/>
    <col min="13828" max="13828" width="9.140625" style="613"/>
    <col min="13829" max="13829" width="18.28515625" style="613" customWidth="1"/>
    <col min="13830" max="13830" width="24.5703125" style="613" customWidth="1"/>
    <col min="13831" max="13831" width="20" style="613" customWidth="1"/>
    <col min="13832" max="14080" width="9.140625" style="613"/>
    <col min="14081" max="14081" width="12.42578125" style="613" customWidth="1"/>
    <col min="14082" max="14082" width="16.42578125" style="613" customWidth="1"/>
    <col min="14083" max="14083" width="18.42578125" style="613" customWidth="1"/>
    <col min="14084" max="14084" width="9.140625" style="613"/>
    <col min="14085" max="14085" width="18.28515625" style="613" customWidth="1"/>
    <col min="14086" max="14086" width="24.5703125" style="613" customWidth="1"/>
    <col min="14087" max="14087" width="20" style="613" customWidth="1"/>
    <col min="14088" max="14336" width="9.140625" style="613"/>
    <col min="14337" max="14337" width="12.42578125" style="613" customWidth="1"/>
    <col min="14338" max="14338" width="16.42578125" style="613" customWidth="1"/>
    <col min="14339" max="14339" width="18.42578125" style="613" customWidth="1"/>
    <col min="14340" max="14340" width="9.140625" style="613"/>
    <col min="14341" max="14341" width="18.28515625" style="613" customWidth="1"/>
    <col min="14342" max="14342" width="24.5703125" style="613" customWidth="1"/>
    <col min="14343" max="14343" width="20" style="613" customWidth="1"/>
    <col min="14344" max="14592" width="9.140625" style="613"/>
    <col min="14593" max="14593" width="12.42578125" style="613" customWidth="1"/>
    <col min="14594" max="14594" width="16.42578125" style="613" customWidth="1"/>
    <col min="14595" max="14595" width="18.42578125" style="613" customWidth="1"/>
    <col min="14596" max="14596" width="9.140625" style="613"/>
    <col min="14597" max="14597" width="18.28515625" style="613" customWidth="1"/>
    <col min="14598" max="14598" width="24.5703125" style="613" customWidth="1"/>
    <col min="14599" max="14599" width="20" style="613" customWidth="1"/>
    <col min="14600" max="14848" width="9.140625" style="613"/>
    <col min="14849" max="14849" width="12.42578125" style="613" customWidth="1"/>
    <col min="14850" max="14850" width="16.42578125" style="613" customWidth="1"/>
    <col min="14851" max="14851" width="18.42578125" style="613" customWidth="1"/>
    <col min="14852" max="14852" width="9.140625" style="613"/>
    <col min="14853" max="14853" width="18.28515625" style="613" customWidth="1"/>
    <col min="14854" max="14854" width="24.5703125" style="613" customWidth="1"/>
    <col min="14855" max="14855" width="20" style="613" customWidth="1"/>
    <col min="14856" max="15104" width="9.140625" style="613"/>
    <col min="15105" max="15105" width="12.42578125" style="613" customWidth="1"/>
    <col min="15106" max="15106" width="16.42578125" style="613" customWidth="1"/>
    <col min="15107" max="15107" width="18.42578125" style="613" customWidth="1"/>
    <col min="15108" max="15108" width="9.140625" style="613"/>
    <col min="15109" max="15109" width="18.28515625" style="613" customWidth="1"/>
    <col min="15110" max="15110" width="24.5703125" style="613" customWidth="1"/>
    <col min="15111" max="15111" width="20" style="613" customWidth="1"/>
    <col min="15112" max="15360" width="9.140625" style="613"/>
    <col min="15361" max="15361" width="12.42578125" style="613" customWidth="1"/>
    <col min="15362" max="15362" width="16.42578125" style="613" customWidth="1"/>
    <col min="15363" max="15363" width="18.42578125" style="613" customWidth="1"/>
    <col min="15364" max="15364" width="9.140625" style="613"/>
    <col min="15365" max="15365" width="18.28515625" style="613" customWidth="1"/>
    <col min="15366" max="15366" width="24.5703125" style="613" customWidth="1"/>
    <col min="15367" max="15367" width="20" style="613" customWidth="1"/>
    <col min="15368" max="15616" width="9.140625" style="613"/>
    <col min="15617" max="15617" width="12.42578125" style="613" customWidth="1"/>
    <col min="15618" max="15618" width="16.42578125" style="613" customWidth="1"/>
    <col min="15619" max="15619" width="18.42578125" style="613" customWidth="1"/>
    <col min="15620" max="15620" width="9.140625" style="613"/>
    <col min="15621" max="15621" width="18.28515625" style="613" customWidth="1"/>
    <col min="15622" max="15622" width="24.5703125" style="613" customWidth="1"/>
    <col min="15623" max="15623" width="20" style="613" customWidth="1"/>
    <col min="15624" max="15872" width="9.140625" style="613"/>
    <col min="15873" max="15873" width="12.42578125" style="613" customWidth="1"/>
    <col min="15874" max="15874" width="16.42578125" style="613" customWidth="1"/>
    <col min="15875" max="15875" width="18.42578125" style="613" customWidth="1"/>
    <col min="15876" max="15876" width="9.140625" style="613"/>
    <col min="15877" max="15877" width="18.28515625" style="613" customWidth="1"/>
    <col min="15878" max="15878" width="24.5703125" style="613" customWidth="1"/>
    <col min="15879" max="15879" width="20" style="613" customWidth="1"/>
    <col min="15880" max="16128" width="9.140625" style="613"/>
    <col min="16129" max="16129" width="12.42578125" style="613" customWidth="1"/>
    <col min="16130" max="16130" width="16.42578125" style="613" customWidth="1"/>
    <col min="16131" max="16131" width="18.42578125" style="613" customWidth="1"/>
    <col min="16132" max="16132" width="9.140625" style="613"/>
    <col min="16133" max="16133" width="18.28515625" style="613" customWidth="1"/>
    <col min="16134" max="16134" width="24.5703125" style="613" customWidth="1"/>
    <col min="16135" max="16135" width="20" style="613" customWidth="1"/>
    <col min="16136" max="16384" width="9.140625" style="613"/>
  </cols>
  <sheetData>
    <row r="1" spans="1:256" ht="23.25">
      <c r="A1" s="926" t="s">
        <v>525</v>
      </c>
      <c r="B1" s="926"/>
      <c r="C1" s="926"/>
      <c r="D1" s="926"/>
      <c r="E1" s="926"/>
      <c r="F1" s="926"/>
      <c r="G1" s="926"/>
      <c r="H1" s="926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612"/>
      <c r="AY1" s="612"/>
      <c r="AZ1" s="612"/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612"/>
      <c r="BM1" s="612"/>
      <c r="BN1" s="612"/>
      <c r="BO1" s="612"/>
      <c r="BP1" s="612"/>
      <c r="BQ1" s="612"/>
      <c r="BR1" s="612"/>
      <c r="BS1" s="612"/>
      <c r="BT1" s="612"/>
      <c r="BU1" s="612"/>
      <c r="BV1" s="612"/>
      <c r="BW1" s="612"/>
      <c r="BX1" s="612"/>
      <c r="BY1" s="612"/>
      <c r="BZ1" s="612"/>
      <c r="CA1" s="612"/>
      <c r="CB1" s="612"/>
      <c r="CC1" s="612"/>
      <c r="CD1" s="612"/>
      <c r="CE1" s="612"/>
      <c r="CF1" s="612"/>
      <c r="CG1" s="612"/>
      <c r="CH1" s="612"/>
      <c r="CI1" s="612"/>
      <c r="CJ1" s="612"/>
      <c r="CK1" s="612"/>
      <c r="CL1" s="612"/>
      <c r="CM1" s="612"/>
      <c r="CN1" s="612"/>
      <c r="CO1" s="612"/>
      <c r="CP1" s="612"/>
      <c r="CQ1" s="612"/>
      <c r="CR1" s="612"/>
      <c r="CS1" s="612"/>
      <c r="CT1" s="612"/>
      <c r="CU1" s="612"/>
      <c r="CV1" s="612"/>
      <c r="CW1" s="612"/>
      <c r="CX1" s="612"/>
      <c r="CY1" s="612"/>
      <c r="CZ1" s="612"/>
      <c r="DA1" s="612"/>
      <c r="DB1" s="612"/>
      <c r="DC1" s="612"/>
      <c r="DD1" s="612"/>
      <c r="DE1" s="612"/>
      <c r="DF1" s="612"/>
      <c r="DG1" s="612"/>
      <c r="DH1" s="612"/>
      <c r="DI1" s="612"/>
      <c r="DJ1" s="612"/>
      <c r="DK1" s="612"/>
      <c r="DL1" s="612"/>
      <c r="DM1" s="612"/>
      <c r="DN1" s="612"/>
      <c r="DO1" s="612"/>
      <c r="DP1" s="612"/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612"/>
      <c r="EC1" s="612"/>
      <c r="ED1" s="612"/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612"/>
      <c r="EQ1" s="612"/>
      <c r="ER1" s="612"/>
      <c r="ES1" s="612"/>
      <c r="ET1" s="612"/>
      <c r="EU1" s="612"/>
      <c r="EV1" s="612"/>
      <c r="EW1" s="612"/>
      <c r="EX1" s="612"/>
      <c r="EY1" s="612"/>
      <c r="EZ1" s="612"/>
      <c r="FA1" s="612"/>
      <c r="FB1" s="612"/>
      <c r="FC1" s="612"/>
      <c r="FD1" s="612"/>
      <c r="FE1" s="612"/>
      <c r="FF1" s="612"/>
      <c r="FG1" s="612"/>
      <c r="FH1" s="612"/>
      <c r="FI1" s="612"/>
      <c r="FJ1" s="612"/>
      <c r="FK1" s="612"/>
      <c r="FL1" s="612"/>
      <c r="FM1" s="612"/>
      <c r="FN1" s="612"/>
      <c r="FO1" s="612"/>
      <c r="FP1" s="612"/>
      <c r="FQ1" s="612"/>
      <c r="FR1" s="612"/>
      <c r="FS1" s="612"/>
      <c r="FT1" s="612"/>
      <c r="FU1" s="612"/>
      <c r="FV1" s="612"/>
      <c r="FW1" s="612"/>
      <c r="FX1" s="612"/>
      <c r="FY1" s="612"/>
      <c r="FZ1" s="612"/>
      <c r="GA1" s="612"/>
      <c r="GB1" s="612"/>
      <c r="GC1" s="612"/>
      <c r="GD1" s="612"/>
      <c r="GE1" s="612"/>
      <c r="GF1" s="612"/>
      <c r="GG1" s="612"/>
      <c r="GH1" s="612"/>
      <c r="GI1" s="612"/>
      <c r="GJ1" s="612"/>
      <c r="GK1" s="612"/>
      <c r="GL1" s="612"/>
      <c r="GM1" s="612"/>
      <c r="GN1" s="612"/>
      <c r="GO1" s="612"/>
      <c r="GP1" s="612"/>
      <c r="GQ1" s="612"/>
      <c r="GR1" s="612"/>
      <c r="GS1" s="612"/>
      <c r="GT1" s="612"/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612"/>
      <c r="HG1" s="612"/>
      <c r="HH1" s="612"/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612"/>
      <c r="HU1" s="612"/>
      <c r="HV1" s="612"/>
      <c r="HW1" s="612"/>
      <c r="HX1" s="612"/>
      <c r="HY1" s="612"/>
      <c r="HZ1" s="612"/>
      <c r="IA1" s="612"/>
      <c r="IB1" s="612"/>
      <c r="IC1" s="612"/>
      <c r="ID1" s="612"/>
      <c r="IE1" s="612"/>
      <c r="IF1" s="612"/>
      <c r="IG1" s="612"/>
      <c r="IH1" s="612"/>
      <c r="II1" s="612"/>
      <c r="IJ1" s="612"/>
      <c r="IK1" s="612"/>
      <c r="IL1" s="612"/>
      <c r="IM1" s="612"/>
      <c r="IN1" s="612"/>
      <c r="IO1" s="612"/>
      <c r="IP1" s="612"/>
      <c r="IQ1" s="612"/>
      <c r="IR1" s="612"/>
      <c r="IS1" s="612"/>
      <c r="IT1" s="612"/>
      <c r="IU1" s="612"/>
      <c r="IV1" s="612"/>
    </row>
    <row r="2" spans="1:256" ht="23.25">
      <c r="A2" s="926" t="s">
        <v>526</v>
      </c>
      <c r="B2" s="926"/>
      <c r="C2" s="926"/>
      <c r="D2" s="926"/>
      <c r="E2" s="926"/>
      <c r="F2" s="926"/>
      <c r="G2" s="926"/>
      <c r="H2" s="926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612"/>
      <c r="AY2" s="612"/>
      <c r="AZ2" s="612"/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612"/>
      <c r="BM2" s="612"/>
      <c r="BN2" s="612"/>
      <c r="BO2" s="612"/>
      <c r="BP2" s="612"/>
      <c r="BQ2" s="612"/>
      <c r="BR2" s="612"/>
      <c r="BS2" s="612"/>
      <c r="BT2" s="612"/>
      <c r="BU2" s="612"/>
      <c r="BV2" s="612"/>
      <c r="BW2" s="612"/>
      <c r="BX2" s="612"/>
      <c r="BY2" s="612"/>
      <c r="BZ2" s="612"/>
      <c r="CA2" s="612"/>
      <c r="CB2" s="612"/>
      <c r="CC2" s="612"/>
      <c r="CD2" s="612"/>
      <c r="CE2" s="612"/>
      <c r="CF2" s="612"/>
      <c r="CG2" s="612"/>
      <c r="CH2" s="612"/>
      <c r="CI2" s="612"/>
      <c r="CJ2" s="612"/>
      <c r="CK2" s="612"/>
      <c r="CL2" s="612"/>
      <c r="CM2" s="612"/>
      <c r="CN2" s="612"/>
      <c r="CO2" s="612"/>
      <c r="CP2" s="612"/>
      <c r="CQ2" s="612"/>
      <c r="CR2" s="612"/>
      <c r="CS2" s="612"/>
      <c r="CT2" s="612"/>
      <c r="CU2" s="612"/>
      <c r="CV2" s="612"/>
      <c r="CW2" s="612"/>
      <c r="CX2" s="612"/>
      <c r="CY2" s="612"/>
      <c r="CZ2" s="612"/>
      <c r="DA2" s="612"/>
      <c r="DB2" s="612"/>
      <c r="DC2" s="612"/>
      <c r="DD2" s="612"/>
      <c r="DE2" s="612"/>
      <c r="DF2" s="612"/>
      <c r="DG2" s="612"/>
      <c r="DH2" s="612"/>
      <c r="DI2" s="612"/>
      <c r="DJ2" s="612"/>
      <c r="DK2" s="612"/>
      <c r="DL2" s="612"/>
      <c r="DM2" s="612"/>
      <c r="DN2" s="612"/>
      <c r="DO2" s="612"/>
      <c r="DP2" s="612"/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612"/>
      <c r="EC2" s="612"/>
      <c r="ED2" s="612"/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612"/>
      <c r="EQ2" s="612"/>
      <c r="ER2" s="612"/>
      <c r="ES2" s="612"/>
      <c r="ET2" s="612"/>
      <c r="EU2" s="612"/>
      <c r="EV2" s="612"/>
      <c r="EW2" s="612"/>
      <c r="EX2" s="612"/>
      <c r="EY2" s="612"/>
      <c r="EZ2" s="612"/>
      <c r="FA2" s="612"/>
      <c r="FB2" s="612"/>
      <c r="FC2" s="612"/>
      <c r="FD2" s="612"/>
      <c r="FE2" s="612"/>
      <c r="FF2" s="612"/>
      <c r="FG2" s="612"/>
      <c r="FH2" s="612"/>
      <c r="FI2" s="612"/>
      <c r="FJ2" s="612"/>
      <c r="FK2" s="612"/>
      <c r="FL2" s="612"/>
      <c r="FM2" s="612"/>
      <c r="FN2" s="612"/>
      <c r="FO2" s="612"/>
      <c r="FP2" s="612"/>
      <c r="FQ2" s="612"/>
      <c r="FR2" s="612"/>
      <c r="FS2" s="612"/>
      <c r="FT2" s="612"/>
      <c r="FU2" s="612"/>
      <c r="FV2" s="612"/>
      <c r="FW2" s="612"/>
      <c r="FX2" s="612"/>
      <c r="FY2" s="612"/>
      <c r="FZ2" s="612"/>
      <c r="GA2" s="612"/>
      <c r="GB2" s="612"/>
      <c r="GC2" s="612"/>
      <c r="GD2" s="612"/>
      <c r="GE2" s="612"/>
      <c r="GF2" s="612"/>
      <c r="GG2" s="612"/>
      <c r="GH2" s="612"/>
      <c r="GI2" s="612"/>
      <c r="GJ2" s="612"/>
      <c r="GK2" s="612"/>
      <c r="GL2" s="612"/>
      <c r="GM2" s="612"/>
      <c r="GN2" s="612"/>
      <c r="GO2" s="612"/>
      <c r="GP2" s="612"/>
      <c r="GQ2" s="612"/>
      <c r="GR2" s="612"/>
      <c r="GS2" s="612"/>
      <c r="GT2" s="612"/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612"/>
      <c r="HG2" s="612"/>
      <c r="HH2" s="612"/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612"/>
      <c r="HU2" s="612"/>
      <c r="HV2" s="612"/>
      <c r="HW2" s="612"/>
      <c r="HX2" s="612"/>
      <c r="HY2" s="612"/>
      <c r="HZ2" s="612"/>
      <c r="IA2" s="612"/>
      <c r="IB2" s="612"/>
      <c r="IC2" s="612"/>
      <c r="ID2" s="612"/>
      <c r="IE2" s="612"/>
      <c r="IF2" s="612"/>
      <c r="IG2" s="612"/>
      <c r="IH2" s="612"/>
      <c r="II2" s="612"/>
      <c r="IJ2" s="612"/>
      <c r="IK2" s="612"/>
      <c r="IL2" s="612"/>
      <c r="IM2" s="612"/>
      <c r="IN2" s="612"/>
      <c r="IO2" s="612"/>
      <c r="IP2" s="612"/>
      <c r="IQ2" s="612"/>
      <c r="IR2" s="612"/>
      <c r="IS2" s="612"/>
      <c r="IT2" s="612"/>
      <c r="IU2" s="612"/>
      <c r="IV2" s="612"/>
    </row>
    <row r="3" spans="1:256" ht="23.25">
      <c r="A3" s="927" t="s">
        <v>527</v>
      </c>
      <c r="B3" s="927"/>
      <c r="C3" s="927"/>
      <c r="D3" s="927"/>
      <c r="E3" s="927"/>
      <c r="F3" s="927"/>
      <c r="G3" s="927"/>
      <c r="H3" s="927"/>
      <c r="I3" s="614"/>
      <c r="J3" s="612"/>
      <c r="K3" s="612"/>
      <c r="L3" s="612"/>
      <c r="M3" s="615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612"/>
      <c r="BH3" s="612"/>
      <c r="BI3" s="612"/>
      <c r="BJ3" s="612"/>
      <c r="BK3" s="612"/>
      <c r="BL3" s="612"/>
      <c r="BM3" s="612"/>
      <c r="BN3" s="612"/>
      <c r="BO3" s="612"/>
      <c r="BP3" s="612"/>
      <c r="BQ3" s="612"/>
      <c r="BR3" s="612"/>
      <c r="BS3" s="612"/>
      <c r="BT3" s="612"/>
      <c r="BU3" s="612"/>
      <c r="BV3" s="612"/>
      <c r="BW3" s="612"/>
      <c r="BX3" s="612"/>
      <c r="BY3" s="612"/>
      <c r="BZ3" s="612"/>
      <c r="CA3" s="612"/>
      <c r="CB3" s="612"/>
      <c r="CC3" s="612"/>
      <c r="CD3" s="612"/>
      <c r="CE3" s="612"/>
      <c r="CF3" s="612"/>
      <c r="CG3" s="612"/>
      <c r="CH3" s="612"/>
      <c r="CI3" s="612"/>
      <c r="CJ3" s="612"/>
      <c r="CK3" s="612"/>
      <c r="CL3" s="612"/>
      <c r="CM3" s="612"/>
      <c r="CN3" s="612"/>
      <c r="CO3" s="612"/>
      <c r="CP3" s="612"/>
      <c r="CQ3" s="612"/>
      <c r="CR3" s="612"/>
      <c r="CS3" s="612"/>
      <c r="CT3" s="612"/>
      <c r="CU3" s="612"/>
      <c r="CV3" s="612"/>
      <c r="CW3" s="612"/>
      <c r="CX3" s="612"/>
      <c r="CY3" s="612"/>
      <c r="CZ3" s="612"/>
      <c r="DA3" s="612"/>
      <c r="DB3" s="612"/>
      <c r="DC3" s="612"/>
      <c r="DD3" s="612"/>
      <c r="DE3" s="612"/>
      <c r="DF3" s="612"/>
      <c r="DG3" s="612"/>
      <c r="DH3" s="612"/>
      <c r="DI3" s="612"/>
      <c r="DJ3" s="612"/>
      <c r="DK3" s="612"/>
      <c r="DL3" s="612"/>
      <c r="DM3" s="612"/>
      <c r="DN3" s="612"/>
      <c r="DO3" s="612"/>
      <c r="DP3" s="612"/>
      <c r="DQ3" s="612"/>
      <c r="DR3" s="612"/>
      <c r="DS3" s="612"/>
      <c r="DT3" s="612"/>
      <c r="DU3" s="612"/>
      <c r="DV3" s="612"/>
      <c r="DW3" s="612"/>
      <c r="DX3" s="612"/>
      <c r="DY3" s="612"/>
      <c r="DZ3" s="612"/>
      <c r="EA3" s="612"/>
      <c r="EB3" s="612"/>
      <c r="EC3" s="612"/>
      <c r="ED3" s="612"/>
      <c r="EE3" s="612"/>
      <c r="EF3" s="612"/>
      <c r="EG3" s="612"/>
      <c r="EH3" s="612"/>
      <c r="EI3" s="612"/>
      <c r="EJ3" s="612"/>
      <c r="EK3" s="612"/>
      <c r="EL3" s="612"/>
      <c r="EM3" s="612"/>
      <c r="EN3" s="612"/>
      <c r="EO3" s="612"/>
      <c r="EP3" s="612"/>
      <c r="EQ3" s="612"/>
      <c r="ER3" s="612"/>
      <c r="ES3" s="612"/>
      <c r="ET3" s="612"/>
      <c r="EU3" s="612"/>
      <c r="EV3" s="612"/>
      <c r="EW3" s="612"/>
      <c r="EX3" s="612"/>
      <c r="EY3" s="612"/>
      <c r="EZ3" s="612"/>
      <c r="FA3" s="612"/>
      <c r="FB3" s="612"/>
      <c r="FC3" s="612"/>
      <c r="FD3" s="612"/>
      <c r="FE3" s="612"/>
      <c r="FF3" s="612"/>
      <c r="FG3" s="612"/>
      <c r="FH3" s="612"/>
      <c r="FI3" s="612"/>
      <c r="FJ3" s="612"/>
      <c r="FK3" s="612"/>
      <c r="FL3" s="612"/>
      <c r="FM3" s="612"/>
      <c r="FN3" s="612"/>
      <c r="FO3" s="612"/>
      <c r="FP3" s="612"/>
      <c r="FQ3" s="612"/>
      <c r="FR3" s="612"/>
      <c r="FS3" s="612"/>
      <c r="FT3" s="612"/>
      <c r="FU3" s="612"/>
      <c r="FV3" s="612"/>
      <c r="FW3" s="612"/>
      <c r="FX3" s="612"/>
      <c r="FY3" s="612"/>
      <c r="FZ3" s="612"/>
      <c r="GA3" s="612"/>
      <c r="GB3" s="612"/>
      <c r="GC3" s="612"/>
      <c r="GD3" s="612"/>
      <c r="GE3" s="612"/>
      <c r="GF3" s="612"/>
      <c r="GG3" s="612"/>
      <c r="GH3" s="612"/>
      <c r="GI3" s="612"/>
      <c r="GJ3" s="612"/>
      <c r="GK3" s="612"/>
      <c r="GL3" s="612"/>
      <c r="GM3" s="612"/>
      <c r="GN3" s="612"/>
      <c r="GO3" s="612"/>
      <c r="GP3" s="612"/>
      <c r="GQ3" s="612"/>
      <c r="GR3" s="612"/>
      <c r="GS3" s="612"/>
      <c r="GT3" s="612"/>
      <c r="GU3" s="612"/>
      <c r="GV3" s="612"/>
      <c r="GW3" s="612"/>
      <c r="GX3" s="612"/>
      <c r="GY3" s="612"/>
      <c r="GZ3" s="612"/>
      <c r="HA3" s="612"/>
      <c r="HB3" s="612"/>
      <c r="HC3" s="612"/>
      <c r="HD3" s="612"/>
      <c r="HE3" s="612"/>
      <c r="HF3" s="612"/>
      <c r="HG3" s="612"/>
      <c r="HH3" s="612"/>
      <c r="HI3" s="612"/>
      <c r="HJ3" s="612"/>
      <c r="HK3" s="612"/>
      <c r="HL3" s="612"/>
      <c r="HM3" s="612"/>
      <c r="HN3" s="612"/>
      <c r="HO3" s="612"/>
      <c r="HP3" s="612"/>
      <c r="HQ3" s="612"/>
      <c r="HR3" s="612"/>
      <c r="HS3" s="612"/>
      <c r="HT3" s="612"/>
      <c r="HU3" s="612"/>
      <c r="HV3" s="612"/>
      <c r="HW3" s="612"/>
      <c r="HX3" s="612"/>
      <c r="HY3" s="612"/>
      <c r="HZ3" s="612"/>
      <c r="IA3" s="612"/>
      <c r="IB3" s="612"/>
      <c r="IC3" s="612"/>
      <c r="ID3" s="612"/>
      <c r="IE3" s="612"/>
      <c r="IF3" s="612"/>
      <c r="IG3" s="612"/>
      <c r="IH3" s="612"/>
      <c r="II3" s="612"/>
      <c r="IJ3" s="612"/>
      <c r="IK3" s="612"/>
      <c r="IL3" s="612"/>
      <c r="IM3" s="612"/>
      <c r="IN3" s="612"/>
      <c r="IO3" s="612"/>
      <c r="IP3" s="612"/>
      <c r="IQ3" s="612"/>
      <c r="IR3" s="612"/>
      <c r="IS3" s="612"/>
      <c r="IT3" s="612"/>
      <c r="IU3" s="612"/>
      <c r="IV3" s="612"/>
    </row>
    <row r="4" spans="1:256" ht="23.25">
      <c r="A4" s="616"/>
      <c r="B4" s="616" t="s">
        <v>509</v>
      </c>
      <c r="C4" s="617">
        <v>11177181.379999999</v>
      </c>
      <c r="D4" s="616" t="s">
        <v>528</v>
      </c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2"/>
      <c r="BH4" s="612"/>
      <c r="BI4" s="612"/>
      <c r="BJ4" s="612"/>
      <c r="BK4" s="612"/>
      <c r="BL4" s="612"/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612"/>
      <c r="CA4" s="612"/>
      <c r="CB4" s="612"/>
      <c r="CC4" s="612"/>
      <c r="CD4" s="612"/>
      <c r="CE4" s="612"/>
      <c r="CF4" s="612"/>
      <c r="CG4" s="612"/>
      <c r="CH4" s="612"/>
      <c r="CI4" s="612"/>
      <c r="CJ4" s="612"/>
      <c r="CK4" s="612"/>
      <c r="CL4" s="612"/>
      <c r="CM4" s="612"/>
      <c r="CN4" s="612"/>
      <c r="CO4" s="612"/>
      <c r="CP4" s="612"/>
      <c r="CQ4" s="612"/>
      <c r="CR4" s="612"/>
      <c r="CS4" s="612"/>
      <c r="CT4" s="612"/>
      <c r="CU4" s="612"/>
      <c r="CV4" s="612"/>
      <c r="CW4" s="612"/>
      <c r="CX4" s="612"/>
      <c r="CY4" s="612"/>
      <c r="CZ4" s="612"/>
      <c r="DA4" s="612"/>
      <c r="DB4" s="612"/>
      <c r="DC4" s="612"/>
      <c r="DD4" s="612"/>
      <c r="DE4" s="612"/>
      <c r="DF4" s="612"/>
      <c r="DG4" s="612"/>
      <c r="DH4" s="612"/>
      <c r="DI4" s="612"/>
      <c r="DJ4" s="612"/>
      <c r="DK4" s="612"/>
      <c r="DL4" s="612"/>
      <c r="DM4" s="612"/>
      <c r="DN4" s="612"/>
      <c r="DO4" s="612"/>
      <c r="DP4" s="612"/>
      <c r="DQ4" s="612"/>
      <c r="DR4" s="612"/>
      <c r="DS4" s="612"/>
      <c r="DT4" s="612"/>
      <c r="DU4" s="612"/>
      <c r="DV4" s="612"/>
      <c r="DW4" s="612"/>
      <c r="DX4" s="612"/>
      <c r="DY4" s="612"/>
      <c r="DZ4" s="612"/>
      <c r="EA4" s="612"/>
      <c r="EB4" s="612"/>
      <c r="EC4" s="612"/>
      <c r="ED4" s="612"/>
      <c r="EE4" s="612"/>
      <c r="EF4" s="612"/>
      <c r="EG4" s="612"/>
      <c r="EH4" s="612"/>
      <c r="EI4" s="612"/>
      <c r="EJ4" s="612"/>
      <c r="EK4" s="612"/>
      <c r="EL4" s="612"/>
      <c r="EM4" s="612"/>
      <c r="EN4" s="612"/>
      <c r="EO4" s="612"/>
      <c r="EP4" s="612"/>
      <c r="EQ4" s="612"/>
      <c r="ER4" s="612"/>
      <c r="ES4" s="612"/>
      <c r="ET4" s="612"/>
      <c r="EU4" s="612"/>
      <c r="EV4" s="612"/>
      <c r="EW4" s="612"/>
      <c r="EX4" s="612"/>
      <c r="EY4" s="612"/>
      <c r="EZ4" s="612"/>
      <c r="FA4" s="612"/>
      <c r="FB4" s="612"/>
      <c r="FC4" s="612"/>
      <c r="FD4" s="612"/>
      <c r="FE4" s="612"/>
      <c r="FF4" s="612"/>
      <c r="FG4" s="612"/>
      <c r="FH4" s="612"/>
      <c r="FI4" s="612"/>
      <c r="FJ4" s="612"/>
      <c r="FK4" s="612"/>
      <c r="FL4" s="612"/>
      <c r="FM4" s="612"/>
      <c r="FN4" s="612"/>
      <c r="FO4" s="612"/>
      <c r="FP4" s="612"/>
      <c r="FQ4" s="612"/>
      <c r="FR4" s="612"/>
      <c r="FS4" s="612"/>
      <c r="FT4" s="612"/>
      <c r="FU4" s="612"/>
      <c r="FV4" s="612"/>
      <c r="FW4" s="612"/>
      <c r="FX4" s="612"/>
      <c r="FY4" s="612"/>
      <c r="FZ4" s="612"/>
      <c r="GA4" s="612"/>
      <c r="GB4" s="612"/>
      <c r="GC4" s="612"/>
      <c r="GD4" s="612"/>
      <c r="GE4" s="612"/>
      <c r="GF4" s="612"/>
      <c r="GG4" s="612"/>
      <c r="GH4" s="612"/>
      <c r="GI4" s="612"/>
      <c r="GJ4" s="612"/>
      <c r="GK4" s="612"/>
      <c r="GL4" s="612"/>
      <c r="GM4" s="612"/>
      <c r="GN4" s="612"/>
      <c r="GO4" s="612"/>
      <c r="GP4" s="612"/>
      <c r="GQ4" s="612"/>
      <c r="GR4" s="612"/>
      <c r="GS4" s="612"/>
      <c r="GT4" s="612"/>
      <c r="GU4" s="612"/>
      <c r="GV4" s="612"/>
      <c r="GW4" s="612"/>
      <c r="GX4" s="612"/>
      <c r="GY4" s="612"/>
      <c r="GZ4" s="612"/>
      <c r="HA4" s="612"/>
      <c r="HB4" s="612"/>
      <c r="HC4" s="612"/>
      <c r="HD4" s="612"/>
      <c r="HE4" s="612"/>
      <c r="HF4" s="612"/>
      <c r="HG4" s="612"/>
      <c r="HH4" s="612"/>
      <c r="HI4" s="612"/>
      <c r="HJ4" s="612"/>
      <c r="HK4" s="612"/>
      <c r="HL4" s="612"/>
      <c r="HM4" s="612"/>
      <c r="HN4" s="612"/>
      <c r="HO4" s="612"/>
      <c r="HP4" s="612"/>
      <c r="HQ4" s="612"/>
      <c r="HR4" s="612"/>
      <c r="HS4" s="612"/>
      <c r="HT4" s="612"/>
      <c r="HU4" s="612"/>
      <c r="HV4" s="612"/>
      <c r="HW4" s="612"/>
      <c r="HX4" s="612"/>
      <c r="HY4" s="612"/>
      <c r="HZ4" s="612"/>
      <c r="IA4" s="612"/>
      <c r="IB4" s="612"/>
      <c r="IC4" s="612"/>
      <c r="ID4" s="612"/>
      <c r="IE4" s="612"/>
      <c r="IF4" s="612"/>
      <c r="IG4" s="612"/>
      <c r="IH4" s="612"/>
      <c r="II4" s="612"/>
      <c r="IJ4" s="612"/>
      <c r="IK4" s="612"/>
      <c r="IL4" s="612"/>
      <c r="IM4" s="612"/>
      <c r="IN4" s="612"/>
      <c r="IO4" s="612"/>
      <c r="IP4" s="612"/>
      <c r="IQ4" s="612"/>
      <c r="IR4" s="612"/>
      <c r="IS4" s="612"/>
      <c r="IT4" s="612"/>
      <c r="IU4" s="612"/>
      <c r="IV4" s="612"/>
    </row>
    <row r="5" spans="1:256" ht="23.25">
      <c r="A5" s="927" t="s">
        <v>529</v>
      </c>
      <c r="B5" s="927"/>
      <c r="C5" s="928"/>
      <c r="D5" s="612" t="s">
        <v>530</v>
      </c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  <c r="AW5" s="612"/>
      <c r="AX5" s="612"/>
      <c r="AY5" s="612"/>
      <c r="AZ5" s="612"/>
      <c r="BA5" s="612"/>
      <c r="BB5" s="612"/>
      <c r="BC5" s="612"/>
      <c r="BD5" s="612"/>
      <c r="BE5" s="612"/>
      <c r="BF5" s="612"/>
      <c r="BG5" s="612"/>
      <c r="BH5" s="612"/>
      <c r="BI5" s="612"/>
      <c r="BJ5" s="612"/>
      <c r="BK5" s="612"/>
      <c r="BL5" s="612"/>
      <c r="BM5" s="612"/>
      <c r="BN5" s="612"/>
      <c r="BO5" s="612"/>
      <c r="BP5" s="612"/>
      <c r="BQ5" s="612"/>
      <c r="BR5" s="612"/>
      <c r="BS5" s="612"/>
      <c r="BT5" s="612"/>
      <c r="BU5" s="612"/>
      <c r="BV5" s="612"/>
      <c r="BW5" s="612"/>
      <c r="BX5" s="612"/>
      <c r="BY5" s="612"/>
      <c r="BZ5" s="612"/>
      <c r="CA5" s="612"/>
      <c r="CB5" s="612"/>
      <c r="CC5" s="612"/>
      <c r="CD5" s="612"/>
      <c r="CE5" s="612"/>
      <c r="CF5" s="612"/>
      <c r="CG5" s="612"/>
      <c r="CH5" s="612"/>
      <c r="CI5" s="612"/>
      <c r="CJ5" s="612"/>
      <c r="CK5" s="612"/>
      <c r="CL5" s="612"/>
      <c r="CM5" s="612"/>
      <c r="CN5" s="612"/>
      <c r="CO5" s="612"/>
      <c r="CP5" s="612"/>
      <c r="CQ5" s="612"/>
      <c r="CR5" s="612"/>
      <c r="CS5" s="612"/>
      <c r="CT5" s="612"/>
      <c r="CU5" s="612"/>
      <c r="CV5" s="612"/>
      <c r="CW5" s="612"/>
      <c r="CX5" s="612"/>
      <c r="CY5" s="612"/>
      <c r="CZ5" s="612"/>
      <c r="DA5" s="612"/>
      <c r="DB5" s="612"/>
      <c r="DC5" s="612"/>
      <c r="DD5" s="612"/>
      <c r="DE5" s="612"/>
      <c r="DF5" s="612"/>
      <c r="DG5" s="612"/>
      <c r="DH5" s="612"/>
      <c r="DI5" s="612"/>
      <c r="DJ5" s="612"/>
      <c r="DK5" s="612"/>
      <c r="DL5" s="612"/>
      <c r="DM5" s="612"/>
      <c r="DN5" s="612"/>
      <c r="DO5" s="612"/>
      <c r="DP5" s="612"/>
      <c r="DQ5" s="612"/>
      <c r="DR5" s="612"/>
      <c r="DS5" s="612"/>
      <c r="DT5" s="612"/>
      <c r="DU5" s="612"/>
      <c r="DV5" s="612"/>
      <c r="DW5" s="612"/>
      <c r="DX5" s="612"/>
      <c r="DY5" s="612"/>
      <c r="DZ5" s="612"/>
      <c r="EA5" s="612"/>
      <c r="EB5" s="612"/>
      <c r="EC5" s="612"/>
      <c r="ED5" s="612"/>
      <c r="EE5" s="612"/>
      <c r="EF5" s="612"/>
      <c r="EG5" s="612"/>
      <c r="EH5" s="612"/>
      <c r="EI5" s="612"/>
      <c r="EJ5" s="612"/>
      <c r="EK5" s="612"/>
      <c r="EL5" s="612"/>
      <c r="EM5" s="612"/>
      <c r="EN5" s="612"/>
      <c r="EO5" s="612"/>
      <c r="EP5" s="612"/>
      <c r="EQ5" s="612"/>
      <c r="ER5" s="612"/>
      <c r="ES5" s="612"/>
      <c r="ET5" s="612"/>
      <c r="EU5" s="612"/>
      <c r="EV5" s="612"/>
      <c r="EW5" s="612"/>
      <c r="EX5" s="612"/>
      <c r="EY5" s="612"/>
      <c r="EZ5" s="612"/>
      <c r="FA5" s="612"/>
      <c r="FB5" s="612"/>
      <c r="FC5" s="612"/>
      <c r="FD5" s="612"/>
      <c r="FE5" s="612"/>
      <c r="FF5" s="612"/>
      <c r="FG5" s="612"/>
      <c r="FH5" s="612"/>
      <c r="FI5" s="612"/>
      <c r="FJ5" s="612"/>
      <c r="FK5" s="612"/>
      <c r="FL5" s="612"/>
      <c r="FM5" s="612"/>
      <c r="FN5" s="612"/>
      <c r="FO5" s="612"/>
      <c r="FP5" s="612"/>
      <c r="FQ5" s="612"/>
      <c r="FR5" s="612"/>
      <c r="FS5" s="612"/>
      <c r="FT5" s="612"/>
      <c r="FU5" s="612"/>
      <c r="FV5" s="612"/>
      <c r="FW5" s="612"/>
      <c r="FX5" s="612"/>
      <c r="FY5" s="612"/>
      <c r="FZ5" s="612"/>
      <c r="GA5" s="612"/>
      <c r="GB5" s="612"/>
      <c r="GC5" s="612"/>
      <c r="GD5" s="612"/>
      <c r="GE5" s="612"/>
      <c r="GF5" s="612"/>
      <c r="GG5" s="612"/>
      <c r="GH5" s="612"/>
      <c r="GI5" s="612"/>
      <c r="GJ5" s="612"/>
      <c r="GK5" s="612"/>
      <c r="GL5" s="612"/>
      <c r="GM5" s="612"/>
      <c r="GN5" s="612"/>
      <c r="GO5" s="612"/>
      <c r="GP5" s="612"/>
      <c r="GQ5" s="612"/>
      <c r="GR5" s="612"/>
      <c r="GS5" s="612"/>
      <c r="GT5" s="612"/>
      <c r="GU5" s="612"/>
      <c r="GV5" s="612"/>
      <c r="GW5" s="612"/>
      <c r="GX5" s="612"/>
      <c r="GY5" s="612"/>
      <c r="GZ5" s="612"/>
      <c r="HA5" s="612"/>
      <c r="HB5" s="612"/>
      <c r="HC5" s="612"/>
      <c r="HD5" s="612"/>
      <c r="HE5" s="612"/>
      <c r="HF5" s="612"/>
      <c r="HG5" s="612"/>
      <c r="HH5" s="612"/>
      <c r="HI5" s="612"/>
      <c r="HJ5" s="612"/>
      <c r="HK5" s="612"/>
      <c r="HL5" s="612"/>
      <c r="HM5" s="612"/>
      <c r="HN5" s="612"/>
      <c r="HO5" s="612"/>
      <c r="HP5" s="612"/>
      <c r="HQ5" s="612"/>
      <c r="HR5" s="612"/>
      <c r="HS5" s="612"/>
      <c r="HT5" s="612"/>
      <c r="HU5" s="612"/>
      <c r="HV5" s="612"/>
      <c r="HW5" s="612"/>
      <c r="HX5" s="612"/>
      <c r="HY5" s="612"/>
      <c r="HZ5" s="612"/>
      <c r="IA5" s="612"/>
      <c r="IB5" s="612"/>
      <c r="IC5" s="612"/>
      <c r="ID5" s="612"/>
      <c r="IE5" s="612"/>
      <c r="IF5" s="612"/>
      <c r="IG5" s="612"/>
      <c r="IH5" s="612"/>
      <c r="II5" s="612"/>
      <c r="IJ5" s="612"/>
      <c r="IK5" s="612"/>
      <c r="IL5" s="612"/>
      <c r="IM5" s="612"/>
      <c r="IN5" s="612"/>
      <c r="IO5" s="612"/>
      <c r="IP5" s="612"/>
      <c r="IQ5" s="612"/>
      <c r="IR5" s="612"/>
      <c r="IS5" s="612"/>
      <c r="IT5" s="612"/>
      <c r="IU5" s="612"/>
      <c r="IV5" s="612"/>
    </row>
    <row r="6" spans="1:256" ht="23.25">
      <c r="A6" s="612" t="s">
        <v>531</v>
      </c>
      <c r="B6" s="612"/>
      <c r="C6" s="612"/>
      <c r="D6" s="612"/>
      <c r="E6" s="612"/>
      <c r="F6" s="612"/>
      <c r="G6" s="618">
        <f>+G11</f>
        <v>1.2910999999999999</v>
      </c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  <c r="AS6" s="612"/>
      <c r="AT6" s="612"/>
      <c r="AU6" s="612"/>
      <c r="AV6" s="612"/>
      <c r="AW6" s="612"/>
      <c r="AX6" s="612"/>
      <c r="AY6" s="612"/>
      <c r="AZ6" s="612"/>
      <c r="BA6" s="612"/>
      <c r="BB6" s="612"/>
      <c r="BC6" s="612"/>
      <c r="BD6" s="612"/>
      <c r="BE6" s="612"/>
      <c r="BF6" s="612"/>
      <c r="BG6" s="612"/>
      <c r="BH6" s="612"/>
      <c r="BI6" s="612"/>
      <c r="BJ6" s="612"/>
      <c r="BK6" s="612"/>
      <c r="BL6" s="612"/>
      <c r="BM6" s="612"/>
      <c r="BN6" s="612"/>
      <c r="BO6" s="612"/>
      <c r="BP6" s="612"/>
      <c r="BQ6" s="612"/>
      <c r="BR6" s="612"/>
      <c r="BS6" s="612"/>
      <c r="BT6" s="612"/>
      <c r="BU6" s="612"/>
      <c r="BV6" s="612"/>
      <c r="BW6" s="612"/>
      <c r="BX6" s="612"/>
      <c r="BY6" s="612"/>
      <c r="BZ6" s="612"/>
      <c r="CA6" s="612"/>
      <c r="CB6" s="612"/>
      <c r="CC6" s="612"/>
      <c r="CD6" s="612"/>
      <c r="CE6" s="612"/>
      <c r="CF6" s="612"/>
      <c r="CG6" s="612"/>
      <c r="CH6" s="612"/>
      <c r="CI6" s="612"/>
      <c r="CJ6" s="612"/>
      <c r="CK6" s="612"/>
      <c r="CL6" s="612"/>
      <c r="CM6" s="612"/>
      <c r="CN6" s="612"/>
      <c r="CO6" s="612"/>
      <c r="CP6" s="612"/>
      <c r="CQ6" s="612"/>
      <c r="CR6" s="612"/>
      <c r="CS6" s="612"/>
      <c r="CT6" s="612"/>
      <c r="CU6" s="612"/>
      <c r="CV6" s="612"/>
      <c r="CW6" s="612"/>
      <c r="CX6" s="612"/>
      <c r="CY6" s="612"/>
      <c r="CZ6" s="612"/>
      <c r="DA6" s="612"/>
      <c r="DB6" s="612"/>
      <c r="DC6" s="612"/>
      <c r="DD6" s="612"/>
      <c r="DE6" s="612"/>
      <c r="DF6" s="612"/>
      <c r="DG6" s="612"/>
      <c r="DH6" s="612"/>
      <c r="DI6" s="612"/>
      <c r="DJ6" s="612"/>
      <c r="DK6" s="612"/>
      <c r="DL6" s="612"/>
      <c r="DM6" s="612"/>
      <c r="DN6" s="612"/>
      <c r="DO6" s="612"/>
      <c r="DP6" s="612"/>
      <c r="DQ6" s="612"/>
      <c r="DR6" s="612"/>
      <c r="DS6" s="612"/>
      <c r="DT6" s="612"/>
      <c r="DU6" s="612"/>
      <c r="DV6" s="612"/>
      <c r="DW6" s="612"/>
      <c r="DX6" s="612"/>
      <c r="DY6" s="612"/>
      <c r="DZ6" s="612"/>
      <c r="EA6" s="612"/>
      <c r="EB6" s="612"/>
      <c r="EC6" s="612"/>
      <c r="ED6" s="612"/>
      <c r="EE6" s="612"/>
      <c r="EF6" s="612"/>
      <c r="EG6" s="612"/>
      <c r="EH6" s="612"/>
      <c r="EI6" s="612"/>
      <c r="EJ6" s="612"/>
      <c r="EK6" s="612"/>
      <c r="EL6" s="612"/>
      <c r="EM6" s="612"/>
      <c r="EN6" s="612"/>
      <c r="EO6" s="612"/>
      <c r="EP6" s="612"/>
      <c r="EQ6" s="612"/>
      <c r="ER6" s="612"/>
      <c r="ES6" s="612"/>
      <c r="ET6" s="612"/>
      <c r="EU6" s="612"/>
      <c r="EV6" s="612"/>
      <c r="EW6" s="612"/>
      <c r="EX6" s="612"/>
      <c r="EY6" s="612"/>
      <c r="EZ6" s="612"/>
      <c r="FA6" s="612"/>
      <c r="FB6" s="612"/>
      <c r="FC6" s="612"/>
      <c r="FD6" s="612"/>
      <c r="FE6" s="612"/>
      <c r="FF6" s="612"/>
      <c r="FG6" s="612"/>
      <c r="FH6" s="612"/>
      <c r="FI6" s="612"/>
      <c r="FJ6" s="612"/>
      <c r="FK6" s="612"/>
      <c r="FL6" s="612"/>
      <c r="FM6" s="612"/>
      <c r="FN6" s="612"/>
      <c r="FO6" s="612"/>
      <c r="FP6" s="612"/>
      <c r="FQ6" s="612"/>
      <c r="FR6" s="612"/>
      <c r="FS6" s="612"/>
      <c r="FT6" s="612"/>
      <c r="FU6" s="612"/>
      <c r="FV6" s="612"/>
      <c r="FW6" s="612"/>
      <c r="FX6" s="612"/>
      <c r="FY6" s="612"/>
      <c r="FZ6" s="612"/>
      <c r="GA6" s="612"/>
      <c r="GB6" s="612"/>
      <c r="GC6" s="612"/>
      <c r="GD6" s="612"/>
      <c r="GE6" s="612"/>
      <c r="GF6" s="612"/>
      <c r="GG6" s="612"/>
      <c r="GH6" s="612"/>
      <c r="GI6" s="612"/>
      <c r="GJ6" s="612"/>
      <c r="GK6" s="612"/>
      <c r="GL6" s="612"/>
      <c r="GM6" s="612"/>
      <c r="GN6" s="612"/>
      <c r="GO6" s="612"/>
      <c r="GP6" s="612"/>
      <c r="GQ6" s="612"/>
      <c r="GR6" s="612"/>
      <c r="GS6" s="612"/>
      <c r="GT6" s="612"/>
      <c r="GU6" s="612"/>
      <c r="GV6" s="612"/>
      <c r="GW6" s="612"/>
      <c r="GX6" s="612"/>
      <c r="GY6" s="612"/>
      <c r="GZ6" s="612"/>
      <c r="HA6" s="612"/>
      <c r="HB6" s="612"/>
      <c r="HC6" s="612"/>
      <c r="HD6" s="612"/>
      <c r="HE6" s="612"/>
      <c r="HF6" s="612"/>
      <c r="HG6" s="612"/>
      <c r="HH6" s="612"/>
      <c r="HI6" s="612"/>
      <c r="HJ6" s="612"/>
      <c r="HK6" s="612"/>
      <c r="HL6" s="612"/>
      <c r="HM6" s="612"/>
      <c r="HN6" s="612"/>
      <c r="HO6" s="612"/>
      <c r="HP6" s="612"/>
      <c r="HQ6" s="612"/>
      <c r="HR6" s="612"/>
      <c r="HS6" s="612"/>
      <c r="HT6" s="612"/>
      <c r="HU6" s="612"/>
      <c r="HV6" s="612"/>
      <c r="HW6" s="612"/>
      <c r="HX6" s="612"/>
      <c r="HY6" s="612"/>
      <c r="HZ6" s="612"/>
      <c r="IA6" s="612"/>
      <c r="IB6" s="612"/>
      <c r="IC6" s="612"/>
      <c r="ID6" s="612"/>
      <c r="IE6" s="612"/>
      <c r="IF6" s="612"/>
      <c r="IG6" s="612"/>
      <c r="IH6" s="612"/>
      <c r="II6" s="612"/>
      <c r="IJ6" s="612"/>
      <c r="IK6" s="612"/>
      <c r="IL6" s="612"/>
      <c r="IM6" s="612"/>
      <c r="IN6" s="612"/>
      <c r="IO6" s="612"/>
      <c r="IP6" s="612"/>
      <c r="IQ6" s="612"/>
      <c r="IR6" s="612"/>
      <c r="IS6" s="612"/>
      <c r="IT6" s="612"/>
      <c r="IU6" s="612"/>
      <c r="IV6" s="612"/>
    </row>
    <row r="7" spans="1:256" ht="23.25">
      <c r="A7" s="612" t="s">
        <v>532</v>
      </c>
      <c r="B7" s="612"/>
      <c r="C7" s="612"/>
      <c r="D7" s="612"/>
      <c r="E7" s="612"/>
      <c r="F7" s="612"/>
      <c r="G7" s="619">
        <f>G11-G12</f>
        <v>3.4899999999999931E-2</v>
      </c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12"/>
      <c r="AZ7" s="612"/>
      <c r="BA7" s="612"/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12"/>
      <c r="BV7" s="612"/>
      <c r="BW7" s="612"/>
      <c r="BX7" s="612"/>
      <c r="BY7" s="612"/>
      <c r="BZ7" s="612"/>
      <c r="CA7" s="612"/>
      <c r="CB7" s="612"/>
      <c r="CC7" s="612"/>
      <c r="CD7" s="612"/>
      <c r="CE7" s="612"/>
      <c r="CF7" s="612"/>
      <c r="CG7" s="612"/>
      <c r="CH7" s="612"/>
      <c r="CI7" s="612"/>
      <c r="CJ7" s="612"/>
      <c r="CK7" s="612"/>
      <c r="CL7" s="612"/>
      <c r="CM7" s="612"/>
      <c r="CN7" s="612"/>
      <c r="CO7" s="612"/>
      <c r="CP7" s="612"/>
      <c r="CQ7" s="612"/>
      <c r="CR7" s="612"/>
      <c r="CS7" s="612"/>
      <c r="CT7" s="612"/>
      <c r="CU7" s="612"/>
      <c r="CV7" s="612"/>
      <c r="CW7" s="612"/>
      <c r="CX7" s="612"/>
      <c r="CY7" s="612"/>
      <c r="CZ7" s="612"/>
      <c r="DA7" s="612"/>
      <c r="DB7" s="612"/>
      <c r="DC7" s="612"/>
      <c r="DD7" s="612"/>
      <c r="DE7" s="612"/>
      <c r="DF7" s="612"/>
      <c r="DG7" s="612"/>
      <c r="DH7" s="612"/>
      <c r="DI7" s="612"/>
      <c r="DJ7" s="612"/>
      <c r="DK7" s="612"/>
      <c r="DL7" s="612"/>
      <c r="DM7" s="612"/>
      <c r="DN7" s="612"/>
      <c r="DO7" s="612"/>
      <c r="DP7" s="612"/>
      <c r="DQ7" s="612"/>
      <c r="DR7" s="612"/>
      <c r="DS7" s="612"/>
      <c r="DT7" s="612"/>
      <c r="DU7" s="612"/>
      <c r="DV7" s="612"/>
      <c r="DW7" s="612"/>
      <c r="DX7" s="612"/>
      <c r="DY7" s="612"/>
      <c r="DZ7" s="612"/>
      <c r="EA7" s="612"/>
      <c r="EB7" s="612"/>
      <c r="EC7" s="612"/>
      <c r="ED7" s="612"/>
      <c r="EE7" s="612"/>
      <c r="EF7" s="612"/>
      <c r="EG7" s="612"/>
      <c r="EH7" s="612"/>
      <c r="EI7" s="612"/>
      <c r="EJ7" s="612"/>
      <c r="EK7" s="612"/>
      <c r="EL7" s="612"/>
      <c r="EM7" s="612"/>
      <c r="EN7" s="612"/>
      <c r="EO7" s="612"/>
      <c r="EP7" s="612"/>
      <c r="EQ7" s="612"/>
      <c r="ER7" s="612"/>
      <c r="ES7" s="612"/>
      <c r="ET7" s="612"/>
      <c r="EU7" s="612"/>
      <c r="EV7" s="612"/>
      <c r="EW7" s="612"/>
      <c r="EX7" s="612"/>
      <c r="EY7" s="612"/>
      <c r="EZ7" s="612"/>
      <c r="FA7" s="612"/>
      <c r="FB7" s="612"/>
      <c r="FC7" s="612"/>
      <c r="FD7" s="612"/>
      <c r="FE7" s="612"/>
      <c r="FF7" s="612"/>
      <c r="FG7" s="612"/>
      <c r="FH7" s="612"/>
      <c r="FI7" s="612"/>
      <c r="FJ7" s="612"/>
      <c r="FK7" s="612"/>
      <c r="FL7" s="612"/>
      <c r="FM7" s="612"/>
      <c r="FN7" s="612"/>
      <c r="FO7" s="612"/>
      <c r="FP7" s="612"/>
      <c r="FQ7" s="612"/>
      <c r="FR7" s="612"/>
      <c r="FS7" s="612"/>
      <c r="FT7" s="612"/>
      <c r="FU7" s="612"/>
      <c r="FV7" s="612"/>
      <c r="FW7" s="612"/>
      <c r="FX7" s="612"/>
      <c r="FY7" s="612"/>
      <c r="FZ7" s="612"/>
      <c r="GA7" s="612"/>
      <c r="GB7" s="612"/>
      <c r="GC7" s="612"/>
      <c r="GD7" s="612"/>
      <c r="GE7" s="612"/>
      <c r="GF7" s="612"/>
      <c r="GG7" s="612"/>
      <c r="GH7" s="612"/>
      <c r="GI7" s="612"/>
      <c r="GJ7" s="612"/>
      <c r="GK7" s="612"/>
      <c r="GL7" s="612"/>
      <c r="GM7" s="612"/>
      <c r="GN7" s="612"/>
      <c r="GO7" s="612"/>
      <c r="GP7" s="612"/>
      <c r="GQ7" s="612"/>
      <c r="GR7" s="612"/>
      <c r="GS7" s="612"/>
      <c r="GT7" s="612"/>
      <c r="GU7" s="612"/>
      <c r="GV7" s="612"/>
      <c r="GW7" s="612"/>
      <c r="GX7" s="612"/>
      <c r="GY7" s="612"/>
      <c r="GZ7" s="612"/>
      <c r="HA7" s="612"/>
      <c r="HB7" s="612"/>
      <c r="HC7" s="612"/>
      <c r="HD7" s="612"/>
      <c r="HE7" s="612"/>
      <c r="HF7" s="612"/>
      <c r="HG7" s="612"/>
      <c r="HH7" s="612"/>
      <c r="HI7" s="612"/>
      <c r="HJ7" s="612"/>
      <c r="HK7" s="612"/>
      <c r="HL7" s="612"/>
      <c r="HM7" s="612"/>
      <c r="HN7" s="612"/>
      <c r="HO7" s="612"/>
      <c r="HP7" s="612"/>
      <c r="HQ7" s="612"/>
      <c r="HR7" s="612"/>
      <c r="HS7" s="612"/>
      <c r="HT7" s="612"/>
      <c r="HU7" s="612"/>
      <c r="HV7" s="612"/>
      <c r="HW7" s="612"/>
      <c r="HX7" s="612"/>
      <c r="HY7" s="612"/>
      <c r="HZ7" s="612"/>
      <c r="IA7" s="612"/>
      <c r="IB7" s="612"/>
      <c r="IC7" s="612"/>
      <c r="ID7" s="612"/>
      <c r="IE7" s="612"/>
      <c r="IF7" s="612"/>
      <c r="IG7" s="612"/>
      <c r="IH7" s="612"/>
      <c r="II7" s="612"/>
      <c r="IJ7" s="612"/>
      <c r="IK7" s="612"/>
      <c r="IL7" s="612"/>
      <c r="IM7" s="612"/>
      <c r="IN7" s="612"/>
      <c r="IO7" s="612"/>
      <c r="IP7" s="612"/>
      <c r="IQ7" s="612"/>
      <c r="IR7" s="612"/>
      <c r="IS7" s="612"/>
      <c r="IT7" s="612"/>
      <c r="IU7" s="612"/>
      <c r="IV7" s="612"/>
    </row>
    <row r="8" spans="1:256" ht="23.25">
      <c r="A8" s="612" t="s">
        <v>533</v>
      </c>
      <c r="B8" s="612"/>
      <c r="C8" s="612"/>
      <c r="D8" s="612"/>
      <c r="E8" s="612"/>
      <c r="F8" s="620" t="s">
        <v>534</v>
      </c>
      <c r="G8" s="621">
        <f>+C4-C11</f>
        <v>1177181.379999999</v>
      </c>
      <c r="H8" s="622"/>
      <c r="I8" s="614"/>
      <c r="J8" s="612"/>
      <c r="K8" s="612"/>
      <c r="L8" s="612"/>
      <c r="M8" s="612"/>
      <c r="N8" s="612"/>
      <c r="O8" s="612"/>
      <c r="P8" s="612"/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2"/>
      <c r="AW8" s="612"/>
      <c r="AX8" s="612"/>
      <c r="AY8" s="612"/>
      <c r="AZ8" s="612"/>
      <c r="BA8" s="612"/>
      <c r="BB8" s="612"/>
      <c r="BC8" s="612"/>
      <c r="BD8" s="612"/>
      <c r="BE8" s="612"/>
      <c r="BF8" s="612"/>
      <c r="BG8" s="612"/>
      <c r="BH8" s="612"/>
      <c r="BI8" s="612"/>
      <c r="BJ8" s="612"/>
      <c r="BK8" s="612"/>
      <c r="BL8" s="612"/>
      <c r="BM8" s="612"/>
      <c r="BN8" s="612"/>
      <c r="BO8" s="612"/>
      <c r="BP8" s="612"/>
      <c r="BQ8" s="612"/>
      <c r="BR8" s="612"/>
      <c r="BS8" s="612"/>
      <c r="BT8" s="612"/>
      <c r="BU8" s="612"/>
      <c r="BV8" s="612"/>
      <c r="BW8" s="612"/>
      <c r="BX8" s="612"/>
      <c r="BY8" s="612"/>
      <c r="BZ8" s="612"/>
      <c r="CA8" s="612"/>
      <c r="CB8" s="612"/>
      <c r="CC8" s="612"/>
      <c r="CD8" s="612"/>
      <c r="CE8" s="612"/>
      <c r="CF8" s="612"/>
      <c r="CG8" s="612"/>
      <c r="CH8" s="612"/>
      <c r="CI8" s="612"/>
      <c r="CJ8" s="612"/>
      <c r="CK8" s="612"/>
      <c r="CL8" s="612"/>
      <c r="CM8" s="612"/>
      <c r="CN8" s="612"/>
      <c r="CO8" s="612"/>
      <c r="CP8" s="612"/>
      <c r="CQ8" s="612"/>
      <c r="CR8" s="612"/>
      <c r="CS8" s="612"/>
      <c r="CT8" s="612"/>
      <c r="CU8" s="612"/>
      <c r="CV8" s="612"/>
      <c r="CW8" s="612"/>
      <c r="CX8" s="612"/>
      <c r="CY8" s="612"/>
      <c r="CZ8" s="612"/>
      <c r="DA8" s="612"/>
      <c r="DB8" s="612"/>
      <c r="DC8" s="612"/>
      <c r="DD8" s="612"/>
      <c r="DE8" s="612"/>
      <c r="DF8" s="612"/>
      <c r="DG8" s="612"/>
      <c r="DH8" s="612"/>
      <c r="DI8" s="612"/>
      <c r="DJ8" s="612"/>
      <c r="DK8" s="612"/>
      <c r="DL8" s="612"/>
      <c r="DM8" s="612"/>
      <c r="DN8" s="612"/>
      <c r="DO8" s="612"/>
      <c r="DP8" s="612"/>
      <c r="DQ8" s="612"/>
      <c r="DR8" s="612"/>
      <c r="DS8" s="612"/>
      <c r="DT8" s="612"/>
      <c r="DU8" s="612"/>
      <c r="DV8" s="612"/>
      <c r="DW8" s="612"/>
      <c r="DX8" s="612"/>
      <c r="DY8" s="612"/>
      <c r="DZ8" s="612"/>
      <c r="EA8" s="612"/>
      <c r="EB8" s="612"/>
      <c r="EC8" s="612"/>
      <c r="ED8" s="612"/>
      <c r="EE8" s="612"/>
      <c r="EF8" s="612"/>
      <c r="EG8" s="612"/>
      <c r="EH8" s="612"/>
      <c r="EI8" s="612"/>
      <c r="EJ8" s="612"/>
      <c r="EK8" s="612"/>
      <c r="EL8" s="612"/>
      <c r="EM8" s="612"/>
      <c r="EN8" s="612"/>
      <c r="EO8" s="612"/>
      <c r="EP8" s="612"/>
      <c r="EQ8" s="612"/>
      <c r="ER8" s="612"/>
      <c r="ES8" s="612"/>
      <c r="ET8" s="612"/>
      <c r="EU8" s="612"/>
      <c r="EV8" s="612"/>
      <c r="EW8" s="612"/>
      <c r="EX8" s="612"/>
      <c r="EY8" s="612"/>
      <c r="EZ8" s="612"/>
      <c r="FA8" s="612"/>
      <c r="FB8" s="612"/>
      <c r="FC8" s="612"/>
      <c r="FD8" s="612"/>
      <c r="FE8" s="612"/>
      <c r="FF8" s="612"/>
      <c r="FG8" s="612"/>
      <c r="FH8" s="612"/>
      <c r="FI8" s="612"/>
      <c r="FJ8" s="612"/>
      <c r="FK8" s="612"/>
      <c r="FL8" s="612"/>
      <c r="FM8" s="612"/>
      <c r="FN8" s="612"/>
      <c r="FO8" s="612"/>
      <c r="FP8" s="612"/>
      <c r="FQ8" s="612"/>
      <c r="FR8" s="612"/>
      <c r="FS8" s="612"/>
      <c r="FT8" s="612"/>
      <c r="FU8" s="612"/>
      <c r="FV8" s="612"/>
      <c r="FW8" s="612"/>
      <c r="FX8" s="612"/>
      <c r="FY8" s="612"/>
      <c r="FZ8" s="612"/>
      <c r="GA8" s="612"/>
      <c r="GB8" s="612"/>
      <c r="GC8" s="612"/>
      <c r="GD8" s="612"/>
      <c r="GE8" s="612"/>
      <c r="GF8" s="612"/>
      <c r="GG8" s="612"/>
      <c r="GH8" s="612"/>
      <c r="GI8" s="612"/>
      <c r="GJ8" s="612"/>
      <c r="GK8" s="612"/>
      <c r="GL8" s="612"/>
      <c r="GM8" s="612"/>
      <c r="GN8" s="612"/>
      <c r="GO8" s="612"/>
      <c r="GP8" s="612"/>
      <c r="GQ8" s="612"/>
      <c r="GR8" s="612"/>
      <c r="GS8" s="612"/>
      <c r="GT8" s="612"/>
      <c r="GU8" s="612"/>
      <c r="GV8" s="612"/>
      <c r="GW8" s="612"/>
      <c r="GX8" s="612"/>
      <c r="GY8" s="612"/>
      <c r="GZ8" s="612"/>
      <c r="HA8" s="612"/>
      <c r="HB8" s="612"/>
      <c r="HC8" s="612"/>
      <c r="HD8" s="612"/>
      <c r="HE8" s="612"/>
      <c r="HF8" s="612"/>
      <c r="HG8" s="612"/>
      <c r="HH8" s="612"/>
      <c r="HI8" s="612"/>
      <c r="HJ8" s="612"/>
      <c r="HK8" s="612"/>
      <c r="HL8" s="612"/>
      <c r="HM8" s="612"/>
      <c r="HN8" s="612"/>
      <c r="HO8" s="612"/>
      <c r="HP8" s="612"/>
      <c r="HQ8" s="612"/>
      <c r="HR8" s="612"/>
      <c r="HS8" s="612"/>
      <c r="HT8" s="612"/>
      <c r="HU8" s="612"/>
      <c r="HV8" s="612"/>
      <c r="HW8" s="612"/>
      <c r="HX8" s="612"/>
      <c r="HY8" s="612"/>
      <c r="HZ8" s="612"/>
      <c r="IA8" s="612"/>
      <c r="IB8" s="612"/>
      <c r="IC8" s="612"/>
      <c r="ID8" s="612"/>
      <c r="IE8" s="612"/>
      <c r="IF8" s="612"/>
      <c r="IG8" s="612"/>
      <c r="IH8" s="612"/>
      <c r="II8" s="612"/>
      <c r="IJ8" s="612"/>
      <c r="IK8" s="612"/>
      <c r="IL8" s="612"/>
      <c r="IM8" s="612"/>
      <c r="IN8" s="612"/>
      <c r="IO8" s="612"/>
      <c r="IP8" s="612"/>
      <c r="IQ8" s="612"/>
      <c r="IR8" s="612"/>
      <c r="IS8" s="612"/>
      <c r="IT8" s="612"/>
      <c r="IU8" s="612"/>
      <c r="IV8" s="612"/>
    </row>
    <row r="9" spans="1:256" ht="23.25">
      <c r="A9" s="612" t="s">
        <v>535</v>
      </c>
      <c r="B9" s="612"/>
      <c r="C9" s="612"/>
      <c r="D9" s="612"/>
      <c r="E9" s="612"/>
      <c r="F9" s="620" t="s">
        <v>536</v>
      </c>
      <c r="G9" s="623">
        <f>+C12-C11</f>
        <v>5000000</v>
      </c>
      <c r="H9" s="624"/>
      <c r="I9" s="614"/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  <c r="AX9" s="612"/>
      <c r="AY9" s="612"/>
      <c r="AZ9" s="612"/>
      <c r="BA9" s="612"/>
      <c r="BB9" s="612"/>
      <c r="BC9" s="612"/>
      <c r="BD9" s="612"/>
      <c r="BE9" s="612"/>
      <c r="BF9" s="612"/>
      <c r="BG9" s="612"/>
      <c r="BH9" s="612"/>
      <c r="BI9" s="612"/>
      <c r="BJ9" s="612"/>
      <c r="BK9" s="612"/>
      <c r="BL9" s="612"/>
      <c r="BM9" s="612"/>
      <c r="BN9" s="612"/>
      <c r="BO9" s="612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2"/>
      <c r="DD9" s="612"/>
      <c r="DE9" s="612"/>
      <c r="DF9" s="612"/>
      <c r="DG9" s="612"/>
      <c r="DH9" s="612"/>
      <c r="DI9" s="612"/>
      <c r="DJ9" s="612"/>
      <c r="DK9" s="612"/>
      <c r="DL9" s="612"/>
      <c r="DM9" s="612"/>
      <c r="DN9" s="612"/>
      <c r="DO9" s="612"/>
      <c r="DP9" s="612"/>
      <c r="DQ9" s="612"/>
      <c r="DR9" s="612"/>
      <c r="DS9" s="612"/>
      <c r="DT9" s="612"/>
      <c r="DU9" s="612"/>
      <c r="DV9" s="612"/>
      <c r="DW9" s="612"/>
      <c r="DX9" s="612"/>
      <c r="DY9" s="612"/>
      <c r="DZ9" s="612"/>
      <c r="EA9" s="612"/>
      <c r="EB9" s="612"/>
      <c r="EC9" s="612"/>
      <c r="ED9" s="612"/>
      <c r="EE9" s="612"/>
      <c r="EF9" s="612"/>
      <c r="EG9" s="612"/>
      <c r="EH9" s="612"/>
      <c r="EI9" s="612"/>
      <c r="EJ9" s="612"/>
      <c r="EK9" s="612"/>
      <c r="EL9" s="612"/>
      <c r="EM9" s="612"/>
      <c r="EN9" s="612"/>
      <c r="EO9" s="612"/>
      <c r="EP9" s="612"/>
      <c r="EQ9" s="612"/>
      <c r="ER9" s="612"/>
      <c r="ES9" s="612"/>
      <c r="ET9" s="612"/>
      <c r="EU9" s="612"/>
      <c r="EV9" s="612"/>
      <c r="EW9" s="612"/>
      <c r="EX9" s="612"/>
      <c r="EY9" s="612"/>
      <c r="EZ9" s="612"/>
      <c r="FA9" s="612"/>
      <c r="FB9" s="612"/>
      <c r="FC9" s="612"/>
      <c r="FD9" s="612"/>
      <c r="FE9" s="612"/>
      <c r="FF9" s="612"/>
      <c r="FG9" s="612"/>
      <c r="FH9" s="612"/>
      <c r="FI9" s="612"/>
      <c r="FJ9" s="612"/>
      <c r="FK9" s="612"/>
      <c r="FL9" s="612"/>
      <c r="FM9" s="612"/>
      <c r="FN9" s="612"/>
      <c r="FO9" s="612"/>
      <c r="FP9" s="612"/>
      <c r="FQ9" s="612"/>
      <c r="FR9" s="612"/>
      <c r="FS9" s="612"/>
      <c r="FT9" s="612"/>
      <c r="FU9" s="612"/>
      <c r="FV9" s="612"/>
      <c r="FW9" s="612"/>
      <c r="FX9" s="612"/>
      <c r="FY9" s="612"/>
      <c r="FZ9" s="612"/>
      <c r="GA9" s="612"/>
      <c r="GB9" s="612"/>
      <c r="GC9" s="612"/>
      <c r="GD9" s="612"/>
      <c r="GE9" s="612"/>
      <c r="GF9" s="612"/>
      <c r="GG9" s="612"/>
      <c r="GH9" s="612"/>
      <c r="GI9" s="612"/>
      <c r="GJ9" s="612"/>
      <c r="GK9" s="612"/>
      <c r="GL9" s="612"/>
      <c r="GM9" s="612"/>
      <c r="GN9" s="612"/>
      <c r="GO9" s="612"/>
      <c r="GP9" s="612"/>
      <c r="GQ9" s="612"/>
      <c r="GR9" s="612"/>
      <c r="GS9" s="612"/>
      <c r="GT9" s="612"/>
      <c r="GU9" s="612"/>
      <c r="GV9" s="612"/>
      <c r="GW9" s="612"/>
      <c r="GX9" s="612"/>
      <c r="GY9" s="612"/>
      <c r="GZ9" s="612"/>
      <c r="HA9" s="612"/>
      <c r="HB9" s="612"/>
      <c r="HC9" s="612"/>
      <c r="HD9" s="612"/>
      <c r="HE9" s="612"/>
      <c r="HF9" s="612"/>
      <c r="HG9" s="612"/>
      <c r="HH9" s="612"/>
      <c r="HI9" s="612"/>
      <c r="HJ9" s="612"/>
      <c r="HK9" s="612"/>
      <c r="HL9" s="612"/>
      <c r="HM9" s="612"/>
      <c r="HN9" s="612"/>
      <c r="HO9" s="612"/>
      <c r="HP9" s="612"/>
      <c r="HQ9" s="612"/>
      <c r="HR9" s="612"/>
      <c r="HS9" s="612"/>
      <c r="HT9" s="612"/>
      <c r="HU9" s="612"/>
      <c r="HV9" s="612"/>
      <c r="HW9" s="612"/>
      <c r="HX9" s="612"/>
      <c r="HY9" s="612"/>
      <c r="HZ9" s="612"/>
      <c r="IA9" s="612"/>
      <c r="IB9" s="612"/>
      <c r="IC9" s="612"/>
      <c r="ID9" s="612"/>
      <c r="IE9" s="612"/>
      <c r="IF9" s="612"/>
      <c r="IG9" s="612"/>
      <c r="IH9" s="612"/>
      <c r="II9" s="612"/>
      <c r="IJ9" s="612"/>
      <c r="IK9" s="612"/>
      <c r="IL9" s="612"/>
      <c r="IM9" s="612"/>
      <c r="IN9" s="612"/>
      <c r="IO9" s="612"/>
      <c r="IP9" s="612"/>
      <c r="IQ9" s="612"/>
      <c r="IR9" s="612"/>
      <c r="IS9" s="612"/>
      <c r="IT9" s="612"/>
      <c r="IU9" s="612"/>
      <c r="IV9" s="612"/>
    </row>
    <row r="10" spans="1:256" ht="23.25">
      <c r="A10" s="612"/>
      <c r="B10" s="612" t="s">
        <v>537</v>
      </c>
      <c r="C10" s="625">
        <v>10000000</v>
      </c>
      <c r="D10" s="620" t="s">
        <v>538</v>
      </c>
      <c r="E10" s="625">
        <v>15000000</v>
      </c>
      <c r="F10" s="626" t="s">
        <v>539</v>
      </c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  <c r="AU10" s="612"/>
      <c r="AV10" s="612"/>
      <c r="AW10" s="612"/>
      <c r="AX10" s="612"/>
      <c r="AY10" s="612"/>
      <c r="AZ10" s="612"/>
      <c r="BA10" s="612"/>
      <c r="BB10" s="612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612"/>
      <c r="CG10" s="612"/>
      <c r="CH10" s="612"/>
      <c r="CI10" s="612"/>
      <c r="CJ10" s="612"/>
      <c r="CK10" s="612"/>
      <c r="CL10" s="612"/>
      <c r="CM10" s="612"/>
      <c r="CN10" s="612"/>
      <c r="CO10" s="612"/>
      <c r="CP10" s="612"/>
      <c r="CQ10" s="612"/>
      <c r="CR10" s="612"/>
      <c r="CS10" s="612"/>
      <c r="CT10" s="612"/>
      <c r="CU10" s="612"/>
      <c r="CV10" s="612"/>
      <c r="CW10" s="612"/>
      <c r="CX10" s="612"/>
      <c r="CY10" s="612"/>
      <c r="CZ10" s="612"/>
      <c r="DA10" s="612"/>
      <c r="DB10" s="612"/>
      <c r="DC10" s="612"/>
      <c r="DD10" s="612"/>
      <c r="DE10" s="612"/>
      <c r="DF10" s="612"/>
      <c r="DG10" s="612"/>
      <c r="DH10" s="612"/>
      <c r="DI10" s="612"/>
      <c r="DJ10" s="612"/>
      <c r="DK10" s="612"/>
      <c r="DL10" s="612"/>
      <c r="DM10" s="612"/>
      <c r="DN10" s="612"/>
      <c r="DO10" s="612"/>
      <c r="DP10" s="612"/>
      <c r="DQ10" s="612"/>
      <c r="DR10" s="612"/>
      <c r="DS10" s="612"/>
      <c r="DT10" s="612"/>
      <c r="DU10" s="612"/>
      <c r="DV10" s="612"/>
      <c r="DW10" s="612"/>
      <c r="DX10" s="612"/>
      <c r="DY10" s="612"/>
      <c r="DZ10" s="612"/>
      <c r="EA10" s="612"/>
      <c r="EB10" s="612"/>
      <c r="EC10" s="612"/>
      <c r="ED10" s="612"/>
      <c r="EE10" s="612"/>
      <c r="EF10" s="612"/>
      <c r="EG10" s="612"/>
      <c r="EH10" s="612"/>
      <c r="EI10" s="612"/>
      <c r="EJ10" s="612"/>
      <c r="EK10" s="612"/>
      <c r="EL10" s="612"/>
      <c r="EM10" s="612"/>
      <c r="EN10" s="612"/>
      <c r="EO10" s="612"/>
      <c r="EP10" s="612"/>
      <c r="EQ10" s="612"/>
      <c r="ER10" s="612"/>
      <c r="ES10" s="612"/>
      <c r="ET10" s="612"/>
      <c r="EU10" s="612"/>
      <c r="EV10" s="612"/>
      <c r="EW10" s="612"/>
      <c r="EX10" s="612"/>
      <c r="EY10" s="612"/>
      <c r="EZ10" s="612"/>
      <c r="FA10" s="612"/>
      <c r="FB10" s="612"/>
      <c r="FC10" s="612"/>
      <c r="FD10" s="612"/>
      <c r="FE10" s="612"/>
      <c r="FF10" s="612"/>
      <c r="FG10" s="612"/>
      <c r="FH10" s="612"/>
      <c r="FI10" s="612"/>
      <c r="FJ10" s="612"/>
      <c r="FK10" s="612"/>
      <c r="FL10" s="612"/>
      <c r="FM10" s="612"/>
      <c r="FN10" s="612"/>
      <c r="FO10" s="612"/>
      <c r="FP10" s="612"/>
      <c r="FQ10" s="612"/>
      <c r="FR10" s="612"/>
      <c r="FS10" s="612"/>
      <c r="FT10" s="612"/>
      <c r="FU10" s="612"/>
      <c r="FV10" s="612"/>
      <c r="FW10" s="612"/>
      <c r="FX10" s="612"/>
      <c r="FY10" s="612"/>
      <c r="FZ10" s="612"/>
      <c r="GA10" s="612"/>
      <c r="GB10" s="612"/>
      <c r="GC10" s="612"/>
      <c r="GD10" s="612"/>
      <c r="GE10" s="612"/>
      <c r="GF10" s="612"/>
      <c r="GG10" s="612"/>
      <c r="GH10" s="612"/>
      <c r="GI10" s="612"/>
      <c r="GJ10" s="612"/>
      <c r="GK10" s="612"/>
      <c r="GL10" s="612"/>
      <c r="GM10" s="612"/>
      <c r="GN10" s="612"/>
      <c r="GO10" s="612"/>
      <c r="GP10" s="612"/>
      <c r="GQ10" s="612"/>
      <c r="GR10" s="612"/>
      <c r="GS10" s="612"/>
      <c r="GT10" s="612"/>
      <c r="GU10" s="612"/>
      <c r="GV10" s="612"/>
      <c r="GW10" s="612"/>
      <c r="GX10" s="612"/>
      <c r="GY10" s="612"/>
      <c r="GZ10" s="612"/>
      <c r="HA10" s="612"/>
      <c r="HB10" s="612"/>
      <c r="HC10" s="612"/>
      <c r="HD10" s="612"/>
      <c r="HE10" s="612"/>
      <c r="HF10" s="612"/>
      <c r="HG10" s="612"/>
      <c r="HH10" s="612"/>
      <c r="HI10" s="612"/>
      <c r="HJ10" s="612"/>
      <c r="HK10" s="612"/>
      <c r="HL10" s="612"/>
      <c r="HM10" s="612"/>
      <c r="HN10" s="612"/>
      <c r="HO10" s="612"/>
      <c r="HP10" s="612"/>
      <c r="HQ10" s="612"/>
      <c r="HR10" s="612"/>
      <c r="HS10" s="612"/>
      <c r="HT10" s="612"/>
      <c r="HU10" s="612"/>
      <c r="HV10" s="612"/>
      <c r="HW10" s="612"/>
      <c r="HX10" s="612"/>
      <c r="HY10" s="612"/>
      <c r="HZ10" s="612"/>
      <c r="IA10" s="612"/>
      <c r="IB10" s="612"/>
      <c r="IC10" s="612"/>
      <c r="ID10" s="612"/>
      <c r="IE10" s="612"/>
      <c r="IF10" s="612"/>
      <c r="IG10" s="612"/>
      <c r="IH10" s="612"/>
      <c r="II10" s="612"/>
      <c r="IJ10" s="612"/>
      <c r="IK10" s="612"/>
      <c r="IL10" s="612"/>
      <c r="IM10" s="612"/>
      <c r="IN10" s="612"/>
      <c r="IO10" s="612"/>
      <c r="IP10" s="612"/>
      <c r="IQ10" s="612"/>
      <c r="IR10" s="612"/>
      <c r="IS10" s="612"/>
      <c r="IT10" s="612"/>
      <c r="IU10" s="612"/>
      <c r="IV10" s="612"/>
    </row>
    <row r="11" spans="1:256" ht="23.25">
      <c r="A11" s="612"/>
      <c r="B11" s="620" t="s">
        <v>540</v>
      </c>
      <c r="C11" s="627">
        <v>10000000</v>
      </c>
      <c r="D11" s="626" t="s">
        <v>12</v>
      </c>
      <c r="E11" s="620" t="s">
        <v>541</v>
      </c>
      <c r="F11" s="620"/>
      <c r="G11" s="628">
        <v>1.2910999999999999</v>
      </c>
      <c r="H11" s="620" t="s">
        <v>542</v>
      </c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  <c r="AU11" s="612"/>
      <c r="AV11" s="612"/>
      <c r="AW11" s="612"/>
      <c r="AX11" s="612"/>
      <c r="AY11" s="612"/>
      <c r="AZ11" s="612"/>
      <c r="BA11" s="612"/>
      <c r="BB11" s="612"/>
      <c r="BC11" s="612"/>
      <c r="BD11" s="612"/>
      <c r="BE11" s="612"/>
      <c r="BF11" s="612"/>
      <c r="BG11" s="612"/>
      <c r="BH11" s="612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612"/>
      <c r="CG11" s="612"/>
      <c r="CH11" s="612"/>
      <c r="CI11" s="612"/>
      <c r="CJ11" s="612"/>
      <c r="CK11" s="612"/>
      <c r="CL11" s="612"/>
      <c r="CM11" s="612"/>
      <c r="CN11" s="612"/>
      <c r="CO11" s="612"/>
      <c r="CP11" s="612"/>
      <c r="CQ11" s="612"/>
      <c r="CR11" s="612"/>
      <c r="CS11" s="612"/>
      <c r="CT11" s="612"/>
      <c r="CU11" s="612"/>
      <c r="CV11" s="612"/>
      <c r="CW11" s="612"/>
      <c r="CX11" s="612"/>
      <c r="CY11" s="612"/>
      <c r="CZ11" s="612"/>
      <c r="DA11" s="612"/>
      <c r="DB11" s="612"/>
      <c r="DC11" s="612"/>
      <c r="DD11" s="612"/>
      <c r="DE11" s="612"/>
      <c r="DF11" s="612"/>
      <c r="DG11" s="612"/>
      <c r="DH11" s="612"/>
      <c r="DI11" s="612"/>
      <c r="DJ11" s="612"/>
      <c r="DK11" s="612"/>
      <c r="DL11" s="612"/>
      <c r="DM11" s="612"/>
      <c r="DN11" s="612"/>
      <c r="DO11" s="612"/>
      <c r="DP11" s="612"/>
      <c r="DQ11" s="612"/>
      <c r="DR11" s="612"/>
      <c r="DS11" s="612"/>
      <c r="DT11" s="612"/>
      <c r="DU11" s="612"/>
      <c r="DV11" s="612"/>
      <c r="DW11" s="612"/>
      <c r="DX11" s="612"/>
      <c r="DY11" s="612"/>
      <c r="DZ11" s="612"/>
      <c r="EA11" s="612"/>
      <c r="EB11" s="612"/>
      <c r="EC11" s="612"/>
      <c r="ED11" s="612"/>
      <c r="EE11" s="612"/>
      <c r="EF11" s="612"/>
      <c r="EG11" s="612"/>
      <c r="EH11" s="612"/>
      <c r="EI11" s="612"/>
      <c r="EJ11" s="612"/>
      <c r="EK11" s="612"/>
      <c r="EL11" s="612"/>
      <c r="EM11" s="612"/>
      <c r="EN11" s="612"/>
      <c r="EO11" s="612"/>
      <c r="EP11" s="612"/>
      <c r="EQ11" s="612"/>
      <c r="ER11" s="612"/>
      <c r="ES11" s="612"/>
      <c r="ET11" s="612"/>
      <c r="EU11" s="612"/>
      <c r="EV11" s="612"/>
      <c r="EW11" s="612"/>
      <c r="EX11" s="612"/>
      <c r="EY11" s="612"/>
      <c r="EZ11" s="612"/>
      <c r="FA11" s="612"/>
      <c r="FB11" s="612"/>
      <c r="FC11" s="612"/>
      <c r="FD11" s="612"/>
      <c r="FE11" s="612"/>
      <c r="FF11" s="612"/>
      <c r="FG11" s="612"/>
      <c r="FH11" s="612"/>
      <c r="FI11" s="612"/>
      <c r="FJ11" s="612"/>
      <c r="FK11" s="612"/>
      <c r="FL11" s="612"/>
      <c r="FM11" s="612"/>
      <c r="FN11" s="612"/>
      <c r="FO11" s="612"/>
      <c r="FP11" s="612"/>
      <c r="FQ11" s="612"/>
      <c r="FR11" s="612"/>
      <c r="FS11" s="612"/>
      <c r="FT11" s="612"/>
      <c r="FU11" s="612"/>
      <c r="FV11" s="612"/>
      <c r="FW11" s="612"/>
      <c r="FX11" s="612"/>
      <c r="FY11" s="612"/>
      <c r="FZ11" s="612"/>
      <c r="GA11" s="612"/>
      <c r="GB11" s="612"/>
      <c r="GC11" s="612"/>
      <c r="GD11" s="612"/>
      <c r="GE11" s="612"/>
      <c r="GF11" s="612"/>
      <c r="GG11" s="612"/>
      <c r="GH11" s="612"/>
      <c r="GI11" s="612"/>
      <c r="GJ11" s="612"/>
      <c r="GK11" s="612"/>
      <c r="GL11" s="612"/>
      <c r="GM11" s="612"/>
      <c r="GN11" s="612"/>
      <c r="GO11" s="612"/>
      <c r="GP11" s="612"/>
      <c r="GQ11" s="612"/>
      <c r="GR11" s="612"/>
      <c r="GS11" s="612"/>
      <c r="GT11" s="612"/>
      <c r="GU11" s="612"/>
      <c r="GV11" s="612"/>
      <c r="GW11" s="612"/>
      <c r="GX11" s="612"/>
      <c r="GY11" s="612"/>
      <c r="GZ11" s="612"/>
      <c r="HA11" s="612"/>
      <c r="HB11" s="612"/>
      <c r="HC11" s="612"/>
      <c r="HD11" s="612"/>
      <c r="HE11" s="612"/>
      <c r="HF11" s="612"/>
      <c r="HG11" s="612"/>
      <c r="HH11" s="612"/>
      <c r="HI11" s="612"/>
      <c r="HJ11" s="612"/>
      <c r="HK11" s="612"/>
      <c r="HL11" s="612"/>
      <c r="HM11" s="612"/>
      <c r="HN11" s="612"/>
      <c r="HO11" s="612"/>
      <c r="HP11" s="612"/>
      <c r="HQ11" s="612"/>
      <c r="HR11" s="612"/>
      <c r="HS11" s="612"/>
      <c r="HT11" s="612"/>
      <c r="HU11" s="612"/>
      <c r="HV11" s="612"/>
      <c r="HW11" s="612"/>
      <c r="HX11" s="612"/>
      <c r="HY11" s="612"/>
      <c r="HZ11" s="612"/>
      <c r="IA11" s="612"/>
      <c r="IB11" s="612"/>
      <c r="IC11" s="612"/>
      <c r="ID11" s="612"/>
      <c r="IE11" s="612"/>
      <c r="IF11" s="612"/>
      <c r="IG11" s="612"/>
      <c r="IH11" s="612"/>
      <c r="II11" s="612"/>
      <c r="IJ11" s="612"/>
      <c r="IK11" s="612"/>
      <c r="IL11" s="612"/>
      <c r="IM11" s="612"/>
      <c r="IN11" s="612"/>
      <c r="IO11" s="612"/>
      <c r="IP11" s="612"/>
      <c r="IQ11" s="612"/>
      <c r="IR11" s="612"/>
      <c r="IS11" s="612"/>
      <c r="IT11" s="612"/>
      <c r="IU11" s="612"/>
      <c r="IV11" s="612"/>
    </row>
    <row r="12" spans="1:256" ht="23.25">
      <c r="A12" s="612"/>
      <c r="B12" s="620" t="s">
        <v>543</v>
      </c>
      <c r="C12" s="627">
        <v>15000000</v>
      </c>
      <c r="D12" s="626" t="s">
        <v>12</v>
      </c>
      <c r="E12" s="620" t="s">
        <v>544</v>
      </c>
      <c r="F12" s="620"/>
      <c r="G12" s="628">
        <v>1.2562</v>
      </c>
      <c r="H12" s="620" t="s">
        <v>545</v>
      </c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2"/>
      <c r="AM12" s="612"/>
      <c r="AN12" s="612"/>
      <c r="AO12" s="612"/>
      <c r="AP12" s="612"/>
      <c r="AQ12" s="612"/>
      <c r="AR12" s="612"/>
      <c r="AS12" s="612"/>
      <c r="AT12" s="612"/>
      <c r="AU12" s="612"/>
      <c r="AV12" s="612"/>
      <c r="AW12" s="612"/>
      <c r="AX12" s="612"/>
      <c r="AY12" s="612"/>
      <c r="AZ12" s="612"/>
      <c r="BA12" s="612"/>
      <c r="BB12" s="612"/>
      <c r="BC12" s="612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  <c r="BN12" s="612"/>
      <c r="BO12" s="612"/>
      <c r="BP12" s="612"/>
      <c r="BQ12" s="612"/>
      <c r="BR12" s="612"/>
      <c r="BS12" s="612"/>
      <c r="BT12" s="612"/>
      <c r="BU12" s="612"/>
      <c r="BV12" s="612"/>
      <c r="BW12" s="612"/>
      <c r="BX12" s="612"/>
      <c r="BY12" s="612"/>
      <c r="BZ12" s="612"/>
      <c r="CA12" s="612"/>
      <c r="CB12" s="612"/>
      <c r="CC12" s="612"/>
      <c r="CD12" s="612"/>
      <c r="CE12" s="612"/>
      <c r="CF12" s="612"/>
      <c r="CG12" s="612"/>
      <c r="CH12" s="612"/>
      <c r="CI12" s="612"/>
      <c r="CJ12" s="612"/>
      <c r="CK12" s="612"/>
      <c r="CL12" s="612"/>
      <c r="CM12" s="612"/>
      <c r="CN12" s="612"/>
      <c r="CO12" s="612"/>
      <c r="CP12" s="612"/>
      <c r="CQ12" s="612"/>
      <c r="CR12" s="612"/>
      <c r="CS12" s="612"/>
      <c r="CT12" s="612"/>
      <c r="CU12" s="612"/>
      <c r="CV12" s="612"/>
      <c r="CW12" s="612"/>
      <c r="CX12" s="612"/>
      <c r="CY12" s="612"/>
      <c r="CZ12" s="612"/>
      <c r="DA12" s="612"/>
      <c r="DB12" s="612"/>
      <c r="DC12" s="612"/>
      <c r="DD12" s="612"/>
      <c r="DE12" s="612"/>
      <c r="DF12" s="612"/>
      <c r="DG12" s="612"/>
      <c r="DH12" s="612"/>
      <c r="DI12" s="612"/>
      <c r="DJ12" s="612"/>
      <c r="DK12" s="612"/>
      <c r="DL12" s="612"/>
      <c r="DM12" s="612"/>
      <c r="DN12" s="612"/>
      <c r="DO12" s="612"/>
      <c r="DP12" s="612"/>
      <c r="DQ12" s="612"/>
      <c r="DR12" s="612"/>
      <c r="DS12" s="612"/>
      <c r="DT12" s="612"/>
      <c r="DU12" s="612"/>
      <c r="DV12" s="612"/>
      <c r="DW12" s="612"/>
      <c r="DX12" s="612"/>
      <c r="DY12" s="612"/>
      <c r="DZ12" s="612"/>
      <c r="EA12" s="612"/>
      <c r="EB12" s="612"/>
      <c r="EC12" s="612"/>
      <c r="ED12" s="612"/>
      <c r="EE12" s="612"/>
      <c r="EF12" s="612"/>
      <c r="EG12" s="612"/>
      <c r="EH12" s="612"/>
      <c r="EI12" s="612"/>
      <c r="EJ12" s="612"/>
      <c r="EK12" s="612"/>
      <c r="EL12" s="612"/>
      <c r="EM12" s="612"/>
      <c r="EN12" s="612"/>
      <c r="EO12" s="612"/>
      <c r="EP12" s="612"/>
      <c r="EQ12" s="612"/>
      <c r="ER12" s="612"/>
      <c r="ES12" s="612"/>
      <c r="ET12" s="612"/>
      <c r="EU12" s="612"/>
      <c r="EV12" s="612"/>
      <c r="EW12" s="612"/>
      <c r="EX12" s="612"/>
      <c r="EY12" s="612"/>
      <c r="EZ12" s="612"/>
      <c r="FA12" s="612"/>
      <c r="FB12" s="612"/>
      <c r="FC12" s="612"/>
      <c r="FD12" s="612"/>
      <c r="FE12" s="612"/>
      <c r="FF12" s="612"/>
      <c r="FG12" s="612"/>
      <c r="FH12" s="612"/>
      <c r="FI12" s="612"/>
      <c r="FJ12" s="612"/>
      <c r="FK12" s="612"/>
      <c r="FL12" s="612"/>
      <c r="FM12" s="612"/>
      <c r="FN12" s="612"/>
      <c r="FO12" s="612"/>
      <c r="FP12" s="612"/>
      <c r="FQ12" s="612"/>
      <c r="FR12" s="612"/>
      <c r="FS12" s="612"/>
      <c r="FT12" s="612"/>
      <c r="FU12" s="612"/>
      <c r="FV12" s="612"/>
      <c r="FW12" s="612"/>
      <c r="FX12" s="612"/>
      <c r="FY12" s="612"/>
      <c r="FZ12" s="612"/>
      <c r="GA12" s="612"/>
      <c r="GB12" s="612"/>
      <c r="GC12" s="612"/>
      <c r="GD12" s="612"/>
      <c r="GE12" s="612"/>
      <c r="GF12" s="612"/>
      <c r="GG12" s="612"/>
      <c r="GH12" s="612"/>
      <c r="GI12" s="612"/>
      <c r="GJ12" s="612"/>
      <c r="GK12" s="612"/>
      <c r="GL12" s="612"/>
      <c r="GM12" s="612"/>
      <c r="GN12" s="612"/>
      <c r="GO12" s="612"/>
      <c r="GP12" s="612"/>
      <c r="GQ12" s="612"/>
      <c r="GR12" s="612"/>
      <c r="GS12" s="612"/>
      <c r="GT12" s="612"/>
      <c r="GU12" s="612"/>
      <c r="GV12" s="612"/>
      <c r="GW12" s="612"/>
      <c r="GX12" s="612"/>
      <c r="GY12" s="612"/>
      <c r="GZ12" s="612"/>
      <c r="HA12" s="612"/>
      <c r="HB12" s="612"/>
      <c r="HC12" s="612"/>
      <c r="HD12" s="612"/>
      <c r="HE12" s="612"/>
      <c r="HF12" s="612"/>
      <c r="HG12" s="612"/>
      <c r="HH12" s="612"/>
      <c r="HI12" s="612"/>
      <c r="HJ12" s="612"/>
      <c r="HK12" s="612"/>
      <c r="HL12" s="612"/>
      <c r="HM12" s="612"/>
      <c r="HN12" s="612"/>
      <c r="HO12" s="612"/>
      <c r="HP12" s="612"/>
      <c r="HQ12" s="612"/>
      <c r="HR12" s="612"/>
      <c r="HS12" s="612"/>
      <c r="HT12" s="612"/>
      <c r="HU12" s="612"/>
      <c r="HV12" s="612"/>
      <c r="HW12" s="612"/>
      <c r="HX12" s="612"/>
      <c r="HY12" s="612"/>
      <c r="HZ12" s="612"/>
      <c r="IA12" s="612"/>
      <c r="IB12" s="612"/>
      <c r="IC12" s="612"/>
      <c r="ID12" s="612"/>
      <c r="IE12" s="612"/>
      <c r="IF12" s="612"/>
      <c r="IG12" s="612"/>
      <c r="IH12" s="612"/>
      <c r="II12" s="612"/>
      <c r="IJ12" s="612"/>
      <c r="IK12" s="612"/>
      <c r="IL12" s="612"/>
      <c r="IM12" s="612"/>
      <c r="IN12" s="612"/>
      <c r="IO12" s="612"/>
      <c r="IP12" s="612"/>
      <c r="IQ12" s="612"/>
      <c r="IR12" s="612"/>
      <c r="IS12" s="612"/>
      <c r="IT12" s="612"/>
      <c r="IU12" s="612"/>
      <c r="IV12" s="612"/>
    </row>
    <row r="13" spans="1:256" ht="23.25">
      <c r="A13" s="612"/>
      <c r="B13" s="612"/>
      <c r="C13" s="612"/>
      <c r="D13" s="612"/>
      <c r="E13" s="620" t="s">
        <v>546</v>
      </c>
      <c r="F13" s="629" t="s">
        <v>547</v>
      </c>
      <c r="G13" s="630">
        <f>+G6-(G7*G8)/G9</f>
        <v>1.2828832739675999</v>
      </c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  <c r="AP13" s="612"/>
      <c r="AQ13" s="612"/>
      <c r="AR13" s="612"/>
      <c r="AS13" s="612"/>
      <c r="AT13" s="612"/>
      <c r="AU13" s="612"/>
      <c r="AV13" s="612"/>
      <c r="AW13" s="612"/>
      <c r="AX13" s="612"/>
      <c r="AY13" s="612"/>
      <c r="AZ13" s="612"/>
      <c r="BA13" s="612"/>
      <c r="BB13" s="612"/>
      <c r="BC13" s="612"/>
      <c r="BD13" s="612"/>
      <c r="BE13" s="612"/>
      <c r="BF13" s="612"/>
      <c r="BG13" s="612"/>
      <c r="BH13" s="612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612"/>
      <c r="CG13" s="612"/>
      <c r="CH13" s="612"/>
      <c r="CI13" s="612"/>
      <c r="CJ13" s="612"/>
      <c r="CK13" s="612"/>
      <c r="CL13" s="612"/>
      <c r="CM13" s="612"/>
      <c r="CN13" s="612"/>
      <c r="CO13" s="612"/>
      <c r="CP13" s="612"/>
      <c r="CQ13" s="612"/>
      <c r="CR13" s="612"/>
      <c r="CS13" s="612"/>
      <c r="CT13" s="612"/>
      <c r="CU13" s="612"/>
      <c r="CV13" s="612"/>
      <c r="CW13" s="612"/>
      <c r="CX13" s="612"/>
      <c r="CY13" s="612"/>
      <c r="CZ13" s="612"/>
      <c r="DA13" s="612"/>
      <c r="DB13" s="612"/>
      <c r="DC13" s="612"/>
      <c r="DD13" s="612"/>
      <c r="DE13" s="612"/>
      <c r="DF13" s="612"/>
      <c r="DG13" s="612"/>
      <c r="DH13" s="612"/>
      <c r="DI13" s="612"/>
      <c r="DJ13" s="612"/>
      <c r="DK13" s="612"/>
      <c r="DL13" s="612"/>
      <c r="DM13" s="612"/>
      <c r="DN13" s="612"/>
      <c r="DO13" s="612"/>
      <c r="DP13" s="612"/>
      <c r="DQ13" s="612"/>
      <c r="DR13" s="612"/>
      <c r="DS13" s="612"/>
      <c r="DT13" s="612"/>
      <c r="DU13" s="612"/>
      <c r="DV13" s="612"/>
      <c r="DW13" s="612"/>
      <c r="DX13" s="612"/>
      <c r="DY13" s="612"/>
      <c r="DZ13" s="612"/>
      <c r="EA13" s="612"/>
      <c r="EB13" s="612"/>
      <c r="EC13" s="612"/>
      <c r="ED13" s="612"/>
      <c r="EE13" s="612"/>
      <c r="EF13" s="612"/>
      <c r="EG13" s="612"/>
      <c r="EH13" s="612"/>
      <c r="EI13" s="612"/>
      <c r="EJ13" s="612"/>
      <c r="EK13" s="612"/>
      <c r="EL13" s="612"/>
      <c r="EM13" s="612"/>
      <c r="EN13" s="612"/>
      <c r="EO13" s="612"/>
      <c r="EP13" s="612"/>
      <c r="EQ13" s="612"/>
      <c r="ER13" s="612"/>
      <c r="ES13" s="612"/>
      <c r="ET13" s="612"/>
      <c r="EU13" s="612"/>
      <c r="EV13" s="612"/>
      <c r="EW13" s="612"/>
      <c r="EX13" s="612"/>
      <c r="EY13" s="612"/>
      <c r="EZ13" s="612"/>
      <c r="FA13" s="612"/>
      <c r="FB13" s="612"/>
      <c r="FC13" s="612"/>
      <c r="FD13" s="612"/>
      <c r="FE13" s="612"/>
      <c r="FF13" s="612"/>
      <c r="FG13" s="612"/>
      <c r="FH13" s="612"/>
      <c r="FI13" s="612"/>
      <c r="FJ13" s="612"/>
      <c r="FK13" s="612"/>
      <c r="FL13" s="612"/>
      <c r="FM13" s="612"/>
      <c r="FN13" s="612"/>
      <c r="FO13" s="612"/>
      <c r="FP13" s="612"/>
      <c r="FQ13" s="612"/>
      <c r="FR13" s="612"/>
      <c r="FS13" s="612"/>
      <c r="FT13" s="612"/>
      <c r="FU13" s="612"/>
      <c r="FV13" s="612"/>
      <c r="FW13" s="612"/>
      <c r="FX13" s="612"/>
      <c r="FY13" s="612"/>
      <c r="FZ13" s="612"/>
      <c r="GA13" s="612"/>
      <c r="GB13" s="612"/>
      <c r="GC13" s="612"/>
      <c r="GD13" s="612"/>
      <c r="GE13" s="612"/>
      <c r="GF13" s="612"/>
      <c r="GG13" s="612"/>
      <c r="GH13" s="612"/>
      <c r="GI13" s="612"/>
      <c r="GJ13" s="612"/>
      <c r="GK13" s="612"/>
      <c r="GL13" s="612"/>
      <c r="GM13" s="612"/>
      <c r="GN13" s="612"/>
      <c r="GO13" s="612"/>
      <c r="GP13" s="612"/>
      <c r="GQ13" s="612"/>
      <c r="GR13" s="612"/>
      <c r="GS13" s="612"/>
      <c r="GT13" s="612"/>
      <c r="GU13" s="612"/>
      <c r="GV13" s="612"/>
      <c r="GW13" s="612"/>
      <c r="GX13" s="612"/>
      <c r="GY13" s="612"/>
      <c r="GZ13" s="612"/>
      <c r="HA13" s="612"/>
      <c r="HB13" s="612"/>
      <c r="HC13" s="612"/>
      <c r="HD13" s="612"/>
      <c r="HE13" s="612"/>
      <c r="HF13" s="612"/>
      <c r="HG13" s="612"/>
      <c r="HH13" s="612"/>
      <c r="HI13" s="612"/>
      <c r="HJ13" s="612"/>
      <c r="HK13" s="612"/>
      <c r="HL13" s="612"/>
      <c r="HM13" s="612"/>
      <c r="HN13" s="612"/>
      <c r="HO13" s="612"/>
      <c r="HP13" s="612"/>
      <c r="HQ13" s="612"/>
      <c r="HR13" s="612"/>
      <c r="HS13" s="612"/>
      <c r="HT13" s="612"/>
      <c r="HU13" s="612"/>
      <c r="HV13" s="612"/>
      <c r="HW13" s="612"/>
      <c r="HX13" s="612"/>
      <c r="HY13" s="612"/>
      <c r="HZ13" s="612"/>
      <c r="IA13" s="612"/>
      <c r="IB13" s="612"/>
      <c r="IC13" s="612"/>
      <c r="ID13" s="612"/>
      <c r="IE13" s="612"/>
      <c r="IF13" s="612"/>
      <c r="IG13" s="612"/>
      <c r="IH13" s="612"/>
      <c r="II13" s="612"/>
      <c r="IJ13" s="612"/>
      <c r="IK13" s="612"/>
      <c r="IL13" s="612"/>
      <c r="IM13" s="612"/>
      <c r="IN13" s="612"/>
      <c r="IO13" s="612"/>
      <c r="IP13" s="612"/>
      <c r="IQ13" s="612"/>
      <c r="IR13" s="612"/>
      <c r="IS13" s="612"/>
      <c r="IT13" s="612"/>
      <c r="IU13" s="612"/>
      <c r="IV13" s="612"/>
    </row>
    <row r="14" spans="1:256" ht="23.25">
      <c r="A14" s="612"/>
      <c r="B14" s="616" t="s">
        <v>509</v>
      </c>
      <c r="C14" s="631">
        <f>C4</f>
        <v>11177181.379999999</v>
      </c>
      <c r="D14" s="616" t="s">
        <v>548</v>
      </c>
      <c r="E14" s="632" t="s">
        <v>549</v>
      </c>
      <c r="F14" s="633"/>
      <c r="G14" s="634">
        <f>ROUND(G13,4)</f>
        <v>1.2828999999999999</v>
      </c>
      <c r="H14" s="612"/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  <c r="AO14" s="635"/>
      <c r="AP14" s="635"/>
      <c r="AQ14" s="635"/>
      <c r="AR14" s="635"/>
      <c r="AS14" s="635"/>
      <c r="AT14" s="635"/>
      <c r="AU14" s="635"/>
      <c r="AV14" s="635"/>
      <c r="AW14" s="635"/>
      <c r="AX14" s="635"/>
      <c r="AY14" s="635"/>
      <c r="AZ14" s="635"/>
      <c r="BA14" s="635"/>
      <c r="BB14" s="635"/>
      <c r="BC14" s="635"/>
      <c r="BD14" s="635"/>
      <c r="BE14" s="635"/>
      <c r="BF14" s="635"/>
      <c r="BG14" s="635"/>
      <c r="BH14" s="635"/>
      <c r="BI14" s="635"/>
      <c r="BJ14" s="635"/>
      <c r="BK14" s="635"/>
      <c r="BL14" s="635"/>
      <c r="BM14" s="635"/>
      <c r="BN14" s="635"/>
      <c r="BO14" s="635"/>
      <c r="BP14" s="635"/>
      <c r="BQ14" s="635"/>
      <c r="BR14" s="635"/>
      <c r="BS14" s="635"/>
      <c r="BT14" s="635"/>
      <c r="BU14" s="635"/>
      <c r="BV14" s="635"/>
      <c r="BW14" s="635"/>
      <c r="BX14" s="635"/>
      <c r="BY14" s="635"/>
      <c r="BZ14" s="635"/>
      <c r="CA14" s="635"/>
      <c r="CB14" s="635"/>
      <c r="CC14" s="635"/>
      <c r="CD14" s="635"/>
      <c r="CE14" s="635"/>
      <c r="CF14" s="635"/>
      <c r="CG14" s="635"/>
      <c r="CH14" s="635"/>
      <c r="CI14" s="635"/>
      <c r="CJ14" s="635"/>
      <c r="CK14" s="635"/>
      <c r="CL14" s="635"/>
      <c r="CM14" s="635"/>
      <c r="CN14" s="635"/>
      <c r="CO14" s="635"/>
      <c r="CP14" s="635"/>
      <c r="CQ14" s="635"/>
      <c r="CR14" s="635"/>
      <c r="CS14" s="635"/>
      <c r="CT14" s="635"/>
      <c r="CU14" s="635"/>
      <c r="CV14" s="635"/>
      <c r="CW14" s="635"/>
      <c r="CX14" s="635"/>
      <c r="CY14" s="635"/>
      <c r="CZ14" s="635"/>
      <c r="DA14" s="635"/>
      <c r="DB14" s="635"/>
      <c r="DC14" s="635"/>
      <c r="DD14" s="635"/>
      <c r="DE14" s="635"/>
      <c r="DF14" s="635"/>
      <c r="DG14" s="635"/>
      <c r="DH14" s="635"/>
      <c r="DI14" s="635"/>
      <c r="DJ14" s="635"/>
      <c r="DK14" s="635"/>
      <c r="DL14" s="635"/>
      <c r="DM14" s="635"/>
      <c r="DN14" s="635"/>
      <c r="DO14" s="635"/>
      <c r="DP14" s="635"/>
      <c r="DQ14" s="635"/>
      <c r="DR14" s="635"/>
      <c r="DS14" s="635"/>
      <c r="DT14" s="635"/>
      <c r="DU14" s="635"/>
      <c r="DV14" s="635"/>
      <c r="DW14" s="635"/>
      <c r="DX14" s="635"/>
      <c r="DY14" s="635"/>
      <c r="DZ14" s="635"/>
      <c r="EA14" s="635"/>
      <c r="EB14" s="635"/>
      <c r="EC14" s="635"/>
      <c r="ED14" s="635"/>
      <c r="EE14" s="635"/>
      <c r="EF14" s="635"/>
      <c r="EG14" s="635"/>
      <c r="EH14" s="635"/>
      <c r="EI14" s="635"/>
      <c r="EJ14" s="635"/>
      <c r="EK14" s="635"/>
      <c r="EL14" s="635"/>
      <c r="EM14" s="635"/>
      <c r="EN14" s="635"/>
      <c r="EO14" s="635"/>
      <c r="EP14" s="635"/>
      <c r="EQ14" s="635"/>
      <c r="ER14" s="635"/>
      <c r="ES14" s="635"/>
      <c r="ET14" s="635"/>
      <c r="EU14" s="635"/>
      <c r="EV14" s="635"/>
      <c r="EW14" s="635"/>
      <c r="EX14" s="635"/>
      <c r="EY14" s="635"/>
      <c r="EZ14" s="635"/>
      <c r="FA14" s="635"/>
      <c r="FB14" s="635"/>
      <c r="FC14" s="635"/>
      <c r="FD14" s="635"/>
      <c r="FE14" s="635"/>
      <c r="FF14" s="635"/>
      <c r="FG14" s="635"/>
      <c r="FH14" s="635"/>
      <c r="FI14" s="635"/>
      <c r="FJ14" s="635"/>
      <c r="FK14" s="635"/>
      <c r="FL14" s="635"/>
      <c r="FM14" s="635"/>
      <c r="FN14" s="635"/>
      <c r="FO14" s="635"/>
      <c r="FP14" s="635"/>
      <c r="FQ14" s="635"/>
      <c r="FR14" s="635"/>
      <c r="FS14" s="635"/>
      <c r="FT14" s="635"/>
      <c r="FU14" s="635"/>
      <c r="FV14" s="635"/>
      <c r="FW14" s="635"/>
      <c r="FX14" s="635"/>
      <c r="FY14" s="635"/>
      <c r="FZ14" s="635"/>
      <c r="GA14" s="635"/>
      <c r="GB14" s="635"/>
      <c r="GC14" s="635"/>
      <c r="GD14" s="635"/>
      <c r="GE14" s="635"/>
      <c r="GF14" s="635"/>
      <c r="GG14" s="635"/>
      <c r="GH14" s="635"/>
      <c r="GI14" s="635"/>
      <c r="GJ14" s="635"/>
      <c r="GK14" s="635"/>
      <c r="GL14" s="635"/>
      <c r="GM14" s="635"/>
      <c r="GN14" s="635"/>
      <c r="GO14" s="635"/>
      <c r="GP14" s="635"/>
      <c r="GQ14" s="635"/>
      <c r="GR14" s="635"/>
      <c r="GS14" s="635"/>
      <c r="GT14" s="635"/>
      <c r="GU14" s="635"/>
      <c r="GV14" s="635"/>
      <c r="GW14" s="635"/>
      <c r="GX14" s="635"/>
      <c r="GY14" s="635"/>
      <c r="GZ14" s="635"/>
      <c r="HA14" s="635"/>
      <c r="HB14" s="635"/>
      <c r="HC14" s="635"/>
      <c r="HD14" s="635"/>
      <c r="HE14" s="635"/>
      <c r="HF14" s="635"/>
      <c r="HG14" s="635"/>
      <c r="HH14" s="635"/>
      <c r="HI14" s="635"/>
      <c r="HJ14" s="635"/>
      <c r="HK14" s="635"/>
      <c r="HL14" s="635"/>
      <c r="HM14" s="635"/>
      <c r="HN14" s="635"/>
      <c r="HO14" s="635"/>
      <c r="HP14" s="635"/>
      <c r="HQ14" s="635"/>
      <c r="HR14" s="635"/>
      <c r="HS14" s="635"/>
      <c r="HT14" s="635"/>
      <c r="HU14" s="635"/>
      <c r="HV14" s="635"/>
      <c r="HW14" s="635"/>
      <c r="HX14" s="635"/>
      <c r="HY14" s="635"/>
      <c r="HZ14" s="635"/>
      <c r="IA14" s="635"/>
      <c r="IB14" s="635"/>
      <c r="IC14" s="635"/>
      <c r="ID14" s="635"/>
      <c r="IE14" s="635"/>
      <c r="IF14" s="635"/>
      <c r="IG14" s="635"/>
      <c r="IH14" s="635"/>
      <c r="II14" s="635"/>
      <c r="IJ14" s="635"/>
      <c r="IK14" s="635"/>
      <c r="IL14" s="635"/>
      <c r="IM14" s="635"/>
      <c r="IN14" s="635"/>
      <c r="IO14" s="635"/>
      <c r="IP14" s="635"/>
      <c r="IQ14" s="635"/>
      <c r="IR14" s="635"/>
      <c r="IS14" s="635"/>
      <c r="IT14" s="635"/>
      <c r="IU14" s="635"/>
      <c r="IV14" s="635"/>
    </row>
  </sheetData>
  <mergeCells count="4">
    <mergeCell ref="A1:H1"/>
    <mergeCell ref="A2:H2"/>
    <mergeCell ref="A3:H3"/>
    <mergeCell ref="A5:C5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1"/>
  <sheetViews>
    <sheetView workbookViewId="0">
      <selection activeCell="J29" sqref="J29"/>
    </sheetView>
  </sheetViews>
  <sheetFormatPr defaultRowHeight="18.75"/>
  <cols>
    <col min="1" max="2" width="9.140625" style="114"/>
    <col min="3" max="3" width="70.7109375" style="113" customWidth="1"/>
    <col min="4" max="10" width="9.140625" style="114"/>
    <col min="11" max="12" width="9.140625" style="157"/>
    <col min="13" max="13" width="70.7109375" style="113" customWidth="1"/>
    <col min="14" max="19" width="9.140625" style="157"/>
    <col min="20" max="267" width="9.140625" style="114"/>
    <col min="268" max="268" width="70.7109375" style="114" customWidth="1"/>
    <col min="269" max="523" width="9.140625" style="114"/>
    <col min="524" max="524" width="70.7109375" style="114" customWidth="1"/>
    <col min="525" max="779" width="9.140625" style="114"/>
    <col min="780" max="780" width="70.7109375" style="114" customWidth="1"/>
    <col min="781" max="1035" width="9.140625" style="114"/>
    <col min="1036" max="1036" width="70.7109375" style="114" customWidth="1"/>
    <col min="1037" max="1291" width="9.140625" style="114"/>
    <col min="1292" max="1292" width="70.7109375" style="114" customWidth="1"/>
    <col min="1293" max="1547" width="9.140625" style="114"/>
    <col min="1548" max="1548" width="70.7109375" style="114" customWidth="1"/>
    <col min="1549" max="1803" width="9.140625" style="114"/>
    <col min="1804" max="1804" width="70.7109375" style="114" customWidth="1"/>
    <col min="1805" max="2059" width="9.140625" style="114"/>
    <col min="2060" max="2060" width="70.7109375" style="114" customWidth="1"/>
    <col min="2061" max="2315" width="9.140625" style="114"/>
    <col min="2316" max="2316" width="70.7109375" style="114" customWidth="1"/>
    <col min="2317" max="2571" width="9.140625" style="114"/>
    <col min="2572" max="2572" width="70.7109375" style="114" customWidth="1"/>
    <col min="2573" max="2827" width="9.140625" style="114"/>
    <col min="2828" max="2828" width="70.7109375" style="114" customWidth="1"/>
    <col min="2829" max="3083" width="9.140625" style="114"/>
    <col min="3084" max="3084" width="70.7109375" style="114" customWidth="1"/>
    <col min="3085" max="3339" width="9.140625" style="114"/>
    <col min="3340" max="3340" width="70.7109375" style="114" customWidth="1"/>
    <col min="3341" max="3595" width="9.140625" style="114"/>
    <col min="3596" max="3596" width="70.7109375" style="114" customWidth="1"/>
    <col min="3597" max="3851" width="9.140625" style="114"/>
    <col min="3852" max="3852" width="70.7109375" style="114" customWidth="1"/>
    <col min="3853" max="4107" width="9.140625" style="114"/>
    <col min="4108" max="4108" width="70.7109375" style="114" customWidth="1"/>
    <col min="4109" max="4363" width="9.140625" style="114"/>
    <col min="4364" max="4364" width="70.7109375" style="114" customWidth="1"/>
    <col min="4365" max="4619" width="9.140625" style="114"/>
    <col min="4620" max="4620" width="70.7109375" style="114" customWidth="1"/>
    <col min="4621" max="4875" width="9.140625" style="114"/>
    <col min="4876" max="4876" width="70.7109375" style="114" customWidth="1"/>
    <col min="4877" max="5131" width="9.140625" style="114"/>
    <col min="5132" max="5132" width="70.7109375" style="114" customWidth="1"/>
    <col min="5133" max="5387" width="9.140625" style="114"/>
    <col min="5388" max="5388" width="70.7109375" style="114" customWidth="1"/>
    <col min="5389" max="5643" width="9.140625" style="114"/>
    <col min="5644" max="5644" width="70.7109375" style="114" customWidth="1"/>
    <col min="5645" max="5899" width="9.140625" style="114"/>
    <col min="5900" max="5900" width="70.7109375" style="114" customWidth="1"/>
    <col min="5901" max="6155" width="9.140625" style="114"/>
    <col min="6156" max="6156" width="70.7109375" style="114" customWidth="1"/>
    <col min="6157" max="6411" width="9.140625" style="114"/>
    <col min="6412" max="6412" width="70.7109375" style="114" customWidth="1"/>
    <col min="6413" max="6667" width="9.140625" style="114"/>
    <col min="6668" max="6668" width="70.7109375" style="114" customWidth="1"/>
    <col min="6669" max="6923" width="9.140625" style="114"/>
    <col min="6924" max="6924" width="70.7109375" style="114" customWidth="1"/>
    <col min="6925" max="7179" width="9.140625" style="114"/>
    <col min="7180" max="7180" width="70.7109375" style="114" customWidth="1"/>
    <col min="7181" max="7435" width="9.140625" style="114"/>
    <col min="7436" max="7436" width="70.7109375" style="114" customWidth="1"/>
    <col min="7437" max="7691" width="9.140625" style="114"/>
    <col min="7692" max="7692" width="70.7109375" style="114" customWidth="1"/>
    <col min="7693" max="7947" width="9.140625" style="114"/>
    <col min="7948" max="7948" width="70.7109375" style="114" customWidth="1"/>
    <col min="7949" max="8203" width="9.140625" style="114"/>
    <col min="8204" max="8204" width="70.7109375" style="114" customWidth="1"/>
    <col min="8205" max="8459" width="9.140625" style="114"/>
    <col min="8460" max="8460" width="70.7109375" style="114" customWidth="1"/>
    <col min="8461" max="8715" width="9.140625" style="114"/>
    <col min="8716" max="8716" width="70.7109375" style="114" customWidth="1"/>
    <col min="8717" max="8971" width="9.140625" style="114"/>
    <col min="8972" max="8972" width="70.7109375" style="114" customWidth="1"/>
    <col min="8973" max="9227" width="9.140625" style="114"/>
    <col min="9228" max="9228" width="70.7109375" style="114" customWidth="1"/>
    <col min="9229" max="9483" width="9.140625" style="114"/>
    <col min="9484" max="9484" width="70.7109375" style="114" customWidth="1"/>
    <col min="9485" max="9739" width="9.140625" style="114"/>
    <col min="9740" max="9740" width="70.7109375" style="114" customWidth="1"/>
    <col min="9741" max="9995" width="9.140625" style="114"/>
    <col min="9996" max="9996" width="70.7109375" style="114" customWidth="1"/>
    <col min="9997" max="10251" width="9.140625" style="114"/>
    <col min="10252" max="10252" width="70.7109375" style="114" customWidth="1"/>
    <col min="10253" max="10507" width="9.140625" style="114"/>
    <col min="10508" max="10508" width="70.7109375" style="114" customWidth="1"/>
    <col min="10509" max="10763" width="9.140625" style="114"/>
    <col min="10764" max="10764" width="70.7109375" style="114" customWidth="1"/>
    <col min="10765" max="11019" width="9.140625" style="114"/>
    <col min="11020" max="11020" width="70.7109375" style="114" customWidth="1"/>
    <col min="11021" max="11275" width="9.140625" style="114"/>
    <col min="11276" max="11276" width="70.7109375" style="114" customWidth="1"/>
    <col min="11277" max="11531" width="9.140625" style="114"/>
    <col min="11532" max="11532" width="70.7109375" style="114" customWidth="1"/>
    <col min="11533" max="11787" width="9.140625" style="114"/>
    <col min="11788" max="11788" width="70.7109375" style="114" customWidth="1"/>
    <col min="11789" max="12043" width="9.140625" style="114"/>
    <col min="12044" max="12044" width="70.7109375" style="114" customWidth="1"/>
    <col min="12045" max="12299" width="9.140625" style="114"/>
    <col min="12300" max="12300" width="70.7109375" style="114" customWidth="1"/>
    <col min="12301" max="12555" width="9.140625" style="114"/>
    <col min="12556" max="12556" width="70.7109375" style="114" customWidth="1"/>
    <col min="12557" max="12811" width="9.140625" style="114"/>
    <col min="12812" max="12812" width="70.7109375" style="114" customWidth="1"/>
    <col min="12813" max="13067" width="9.140625" style="114"/>
    <col min="13068" max="13068" width="70.7109375" style="114" customWidth="1"/>
    <col min="13069" max="13323" width="9.140625" style="114"/>
    <col min="13324" max="13324" width="70.7109375" style="114" customWidth="1"/>
    <col min="13325" max="13579" width="9.140625" style="114"/>
    <col min="13580" max="13580" width="70.7109375" style="114" customWidth="1"/>
    <col min="13581" max="13835" width="9.140625" style="114"/>
    <col min="13836" max="13836" width="70.7109375" style="114" customWidth="1"/>
    <col min="13837" max="14091" width="9.140625" style="114"/>
    <col min="14092" max="14092" width="70.7109375" style="114" customWidth="1"/>
    <col min="14093" max="14347" width="9.140625" style="114"/>
    <col min="14348" max="14348" width="70.7109375" style="114" customWidth="1"/>
    <col min="14349" max="14603" width="9.140625" style="114"/>
    <col min="14604" max="14604" width="70.7109375" style="114" customWidth="1"/>
    <col min="14605" max="14859" width="9.140625" style="114"/>
    <col min="14860" max="14860" width="70.7109375" style="114" customWidth="1"/>
    <col min="14861" max="15115" width="9.140625" style="114"/>
    <col min="15116" max="15116" width="70.7109375" style="114" customWidth="1"/>
    <col min="15117" max="15371" width="9.140625" style="114"/>
    <col min="15372" max="15372" width="70.7109375" style="114" customWidth="1"/>
    <col min="15373" max="15627" width="9.140625" style="114"/>
    <col min="15628" max="15628" width="70.7109375" style="114" customWidth="1"/>
    <col min="15629" max="15883" width="9.140625" style="114"/>
    <col min="15884" max="15884" width="70.7109375" style="114" customWidth="1"/>
    <col min="15885" max="16139" width="9.140625" style="114"/>
    <col min="16140" max="16140" width="70.7109375" style="114" customWidth="1"/>
    <col min="16141" max="16384" width="9.140625" style="114"/>
  </cols>
  <sheetData>
    <row r="1" spans="1:19">
      <c r="A1" s="111" t="s">
        <v>21</v>
      </c>
      <c r="B1" s="112"/>
      <c r="K1" s="111" t="s">
        <v>370</v>
      </c>
      <c r="L1" s="112"/>
    </row>
    <row r="2" spans="1:19">
      <c r="A2" s="929" t="s">
        <v>37</v>
      </c>
      <c r="B2" s="929" t="s">
        <v>38</v>
      </c>
      <c r="C2" s="929" t="s">
        <v>3</v>
      </c>
      <c r="D2" s="931" t="s">
        <v>39</v>
      </c>
      <c r="E2" s="931"/>
      <c r="F2" s="931"/>
      <c r="G2" s="115" t="s">
        <v>40</v>
      </c>
      <c r="H2" s="929" t="s">
        <v>41</v>
      </c>
      <c r="I2" s="929" t="s">
        <v>5</v>
      </c>
      <c r="K2" s="929" t="s">
        <v>37</v>
      </c>
      <c r="L2" s="929" t="s">
        <v>38</v>
      </c>
      <c r="M2" s="929" t="s">
        <v>3</v>
      </c>
      <c r="N2" s="931" t="s">
        <v>39</v>
      </c>
      <c r="O2" s="931"/>
      <c r="P2" s="931"/>
      <c r="Q2" s="422" t="s">
        <v>40</v>
      </c>
      <c r="R2" s="929" t="s">
        <v>41</v>
      </c>
      <c r="S2" s="929" t="s">
        <v>5</v>
      </c>
    </row>
    <row r="3" spans="1:19">
      <c r="A3" s="930"/>
      <c r="B3" s="930"/>
      <c r="C3" s="930"/>
      <c r="D3" s="116" t="s">
        <v>42</v>
      </c>
      <c r="E3" s="116" t="s">
        <v>43</v>
      </c>
      <c r="F3" s="116" t="s">
        <v>55</v>
      </c>
      <c r="G3" s="116" t="s">
        <v>44</v>
      </c>
      <c r="H3" s="930"/>
      <c r="I3" s="930"/>
      <c r="K3" s="930"/>
      <c r="L3" s="930"/>
      <c r="M3" s="930"/>
      <c r="N3" s="116" t="s">
        <v>42</v>
      </c>
      <c r="O3" s="116" t="s">
        <v>43</v>
      </c>
      <c r="P3" s="116" t="s">
        <v>55</v>
      </c>
      <c r="Q3" s="116" t="s">
        <v>44</v>
      </c>
      <c r="R3" s="930"/>
      <c r="S3" s="930"/>
    </row>
    <row r="4" spans="1:19" s="119" customFormat="1" ht="21">
      <c r="A4" s="117"/>
      <c r="B4" s="117"/>
      <c r="C4" s="143"/>
      <c r="D4" s="118"/>
      <c r="E4" s="118"/>
      <c r="F4" s="118"/>
      <c r="G4" s="118"/>
      <c r="H4" s="117"/>
      <c r="I4" s="117"/>
      <c r="K4" s="117"/>
      <c r="L4" s="117"/>
      <c r="M4" s="143"/>
      <c r="N4" s="118"/>
      <c r="O4" s="118"/>
      <c r="P4" s="118"/>
      <c r="Q4" s="118"/>
      <c r="R4" s="117"/>
      <c r="S4" s="117"/>
    </row>
    <row r="5" spans="1:19">
      <c r="A5" s="120">
        <v>1</v>
      </c>
      <c r="B5" s="120" t="s">
        <v>45</v>
      </c>
      <c r="C5" s="53" t="s">
        <v>33</v>
      </c>
      <c r="D5" s="121">
        <v>30</v>
      </c>
      <c r="E5" s="121">
        <v>6.5</v>
      </c>
      <c r="F5" s="121">
        <v>1</v>
      </c>
      <c r="G5" s="121">
        <v>1</v>
      </c>
      <c r="H5" s="121">
        <f t="shared" ref="H5:H12" si="0">D5*E5*F5*G5</f>
        <v>195</v>
      </c>
      <c r="I5" s="120"/>
      <c r="K5" s="120">
        <v>1</v>
      </c>
      <c r="L5" s="120" t="s">
        <v>45</v>
      </c>
      <c r="M5" s="53" t="s">
        <v>366</v>
      </c>
      <c r="N5" s="121">
        <v>0.9</v>
      </c>
      <c r="O5" s="121">
        <v>4.05</v>
      </c>
      <c r="P5" s="121">
        <v>1</v>
      </c>
      <c r="Q5" s="121">
        <v>1</v>
      </c>
      <c r="R5" s="121">
        <f t="shared" ref="R5:R9" si="1">N5*O5*P5*Q5</f>
        <v>3.645</v>
      </c>
      <c r="S5" s="120"/>
    </row>
    <row r="6" spans="1:19">
      <c r="A6" s="122"/>
      <c r="B6" s="122"/>
      <c r="C6" s="55" t="s">
        <v>34</v>
      </c>
      <c r="D6" s="124">
        <v>6</v>
      </c>
      <c r="E6" s="124">
        <v>4.2</v>
      </c>
      <c r="F6" s="124">
        <v>1</v>
      </c>
      <c r="G6" s="124">
        <v>1</v>
      </c>
      <c r="H6" s="124">
        <f t="shared" si="0"/>
        <v>25.200000000000003</v>
      </c>
      <c r="I6" s="122"/>
      <c r="K6" s="122"/>
      <c r="L6" s="122"/>
      <c r="M6" s="55" t="s">
        <v>367</v>
      </c>
      <c r="N6" s="124">
        <v>1.36</v>
      </c>
      <c r="O6" s="124">
        <f>3.71+4.05+0.93+1.27</f>
        <v>9.9599999999999991</v>
      </c>
      <c r="P6" s="124">
        <v>1</v>
      </c>
      <c r="Q6" s="124">
        <v>1</v>
      </c>
      <c r="R6" s="124">
        <f t="shared" si="1"/>
        <v>13.5456</v>
      </c>
      <c r="S6" s="122"/>
    </row>
    <row r="7" spans="1:19">
      <c r="A7" s="122"/>
      <c r="B7" s="122"/>
      <c r="C7" s="123"/>
      <c r="D7" s="124">
        <v>5</v>
      </c>
      <c r="E7" s="124">
        <v>11.65</v>
      </c>
      <c r="F7" s="124">
        <v>1</v>
      </c>
      <c r="G7" s="124">
        <v>1</v>
      </c>
      <c r="H7" s="124">
        <f t="shared" si="0"/>
        <v>58.25</v>
      </c>
      <c r="I7" s="122"/>
      <c r="J7" s="152"/>
      <c r="K7" s="122"/>
      <c r="L7" s="122"/>
      <c r="M7" s="123"/>
      <c r="N7" s="124">
        <f>0.9+2.76</f>
        <v>3.6599999999999997</v>
      </c>
      <c r="O7" s="124">
        <f>1.27+0.93</f>
        <v>2.2000000000000002</v>
      </c>
      <c r="P7" s="124">
        <v>1</v>
      </c>
      <c r="Q7" s="124">
        <v>1</v>
      </c>
      <c r="R7" s="124">
        <f t="shared" si="1"/>
        <v>8.0519999999999996</v>
      </c>
      <c r="S7" s="122"/>
    </row>
    <row r="8" spans="1:19">
      <c r="A8" s="122"/>
      <c r="B8" s="122"/>
      <c r="C8" s="123"/>
      <c r="D8" s="124"/>
      <c r="E8" s="124"/>
      <c r="F8" s="124"/>
      <c r="G8" s="124"/>
      <c r="H8" s="124">
        <f t="shared" si="0"/>
        <v>0</v>
      </c>
      <c r="I8" s="122"/>
      <c r="J8" s="152"/>
      <c r="K8" s="122"/>
      <c r="L8" s="122"/>
      <c r="M8" s="123"/>
      <c r="N8" s="124"/>
      <c r="O8" s="124"/>
      <c r="P8" s="124"/>
      <c r="Q8" s="124"/>
      <c r="R8" s="124">
        <f t="shared" si="1"/>
        <v>0</v>
      </c>
      <c r="S8" s="122"/>
    </row>
    <row r="9" spans="1:19">
      <c r="A9" s="122"/>
      <c r="B9" s="122"/>
      <c r="C9" s="123"/>
      <c r="D9" s="124"/>
      <c r="E9" s="124"/>
      <c r="F9" s="124"/>
      <c r="G9" s="124"/>
      <c r="H9" s="124">
        <f t="shared" si="0"/>
        <v>0</v>
      </c>
      <c r="I9" s="122"/>
      <c r="J9" s="152"/>
      <c r="K9" s="122"/>
      <c r="L9" s="122"/>
      <c r="M9" s="123"/>
      <c r="N9" s="124"/>
      <c r="O9" s="124"/>
      <c r="P9" s="124"/>
      <c r="Q9" s="124"/>
      <c r="R9" s="124">
        <f t="shared" si="1"/>
        <v>0</v>
      </c>
      <c r="S9" s="122"/>
    </row>
    <row r="10" spans="1:19">
      <c r="A10" s="122"/>
      <c r="B10" s="122"/>
      <c r="C10" s="123"/>
      <c r="D10" s="124"/>
      <c r="E10" s="124"/>
      <c r="F10" s="124"/>
      <c r="G10" s="124"/>
      <c r="H10" s="124">
        <f>D10*E10*F10*G10</f>
        <v>0</v>
      </c>
      <c r="I10" s="122"/>
      <c r="J10" s="152"/>
      <c r="K10" s="122"/>
      <c r="L10" s="122"/>
      <c r="M10" s="123"/>
      <c r="N10" s="124"/>
      <c r="O10" s="124"/>
      <c r="P10" s="124"/>
      <c r="Q10" s="124"/>
      <c r="R10" s="124">
        <f>N10*O10*P10*Q10</f>
        <v>0</v>
      </c>
      <c r="S10" s="122"/>
    </row>
    <row r="11" spans="1:19">
      <c r="A11" s="122"/>
      <c r="B11" s="122"/>
      <c r="C11" s="123"/>
      <c r="D11" s="124"/>
      <c r="E11" s="124"/>
      <c r="F11" s="124"/>
      <c r="G11" s="124"/>
      <c r="H11" s="124">
        <f>D11*E11*F11*G11</f>
        <v>0</v>
      </c>
      <c r="I11" s="122"/>
      <c r="J11" s="152"/>
      <c r="K11" s="122"/>
      <c r="L11" s="122"/>
      <c r="M11" s="123"/>
      <c r="N11" s="124"/>
      <c r="O11" s="124"/>
      <c r="P11" s="124"/>
      <c r="Q11" s="124"/>
      <c r="R11" s="124">
        <f>N11*O11*P11*Q11</f>
        <v>0</v>
      </c>
      <c r="S11" s="122"/>
    </row>
    <row r="12" spans="1:19">
      <c r="A12" s="122"/>
      <c r="B12" s="122"/>
      <c r="C12" s="139" t="s">
        <v>46</v>
      </c>
      <c r="D12" s="126">
        <v>-2.5</v>
      </c>
      <c r="E12" s="124">
        <v>2.4500000000000002</v>
      </c>
      <c r="F12" s="124">
        <v>1</v>
      </c>
      <c r="G12" s="124">
        <v>1</v>
      </c>
      <c r="H12" s="126">
        <f t="shared" si="0"/>
        <v>-6.125</v>
      </c>
      <c r="I12" s="122"/>
      <c r="K12" s="122"/>
      <c r="L12" s="122"/>
      <c r="M12" s="139"/>
      <c r="N12" s="126"/>
      <c r="O12" s="124"/>
      <c r="P12" s="124"/>
      <c r="Q12" s="124"/>
      <c r="R12" s="126"/>
      <c r="S12" s="122"/>
    </row>
    <row r="13" spans="1:19">
      <c r="A13" s="122"/>
      <c r="B13" s="122"/>
      <c r="C13" s="132"/>
      <c r="D13" s="126"/>
      <c r="E13" s="124"/>
      <c r="F13" s="124"/>
      <c r="G13" s="124"/>
      <c r="H13" s="126"/>
      <c r="I13" s="122"/>
      <c r="J13" s="152"/>
      <c r="K13" s="122"/>
      <c r="L13" s="122"/>
      <c r="M13" s="132"/>
      <c r="N13" s="126"/>
      <c r="O13" s="124"/>
      <c r="P13" s="124"/>
      <c r="Q13" s="124"/>
      <c r="R13" s="126"/>
      <c r="S13" s="122"/>
    </row>
    <row r="14" spans="1:19">
      <c r="A14" s="122"/>
      <c r="B14" s="122"/>
      <c r="C14" s="132"/>
      <c r="D14" s="126"/>
      <c r="E14" s="124"/>
      <c r="F14" s="124"/>
      <c r="G14" s="124"/>
      <c r="H14" s="126"/>
      <c r="I14" s="122"/>
      <c r="J14" s="152"/>
      <c r="K14" s="122"/>
      <c r="L14" s="122"/>
      <c r="M14" s="132"/>
      <c r="N14" s="126"/>
      <c r="O14" s="124"/>
      <c r="P14" s="124"/>
      <c r="Q14" s="124"/>
      <c r="R14" s="126"/>
      <c r="S14" s="122"/>
    </row>
    <row r="15" spans="1:19">
      <c r="A15" s="122"/>
      <c r="B15" s="122"/>
      <c r="C15" s="132"/>
      <c r="D15" s="126"/>
      <c r="E15" s="124"/>
      <c r="F15" s="124"/>
      <c r="G15" s="124"/>
      <c r="H15" s="126"/>
      <c r="I15" s="122"/>
      <c r="J15" s="152"/>
      <c r="K15" s="122"/>
      <c r="L15" s="122"/>
      <c r="M15" s="132"/>
      <c r="N15" s="126"/>
      <c r="O15" s="124"/>
      <c r="P15" s="124"/>
      <c r="Q15" s="124"/>
      <c r="R15" s="126"/>
      <c r="S15" s="122"/>
    </row>
    <row r="16" spans="1:19">
      <c r="A16" s="122"/>
      <c r="B16" s="122"/>
      <c r="C16" s="132"/>
      <c r="D16" s="126"/>
      <c r="E16" s="124"/>
      <c r="F16" s="124"/>
      <c r="G16" s="124"/>
      <c r="H16" s="126"/>
      <c r="I16" s="122"/>
      <c r="J16" s="152"/>
      <c r="K16" s="122"/>
      <c r="L16" s="122"/>
      <c r="M16" s="132"/>
      <c r="N16" s="126"/>
      <c r="O16" s="124"/>
      <c r="P16" s="124"/>
      <c r="Q16" s="124"/>
      <c r="R16" s="126"/>
      <c r="S16" s="122"/>
    </row>
    <row r="17" spans="1:21">
      <c r="A17" s="122"/>
      <c r="B17" s="122"/>
      <c r="C17" s="132"/>
      <c r="D17" s="126"/>
      <c r="E17" s="124"/>
      <c r="F17" s="124"/>
      <c r="G17" s="124"/>
      <c r="H17" s="126"/>
      <c r="I17" s="122"/>
      <c r="J17" s="152"/>
      <c r="K17" s="122"/>
      <c r="L17" s="122"/>
      <c r="M17" s="132"/>
      <c r="N17" s="126"/>
      <c r="O17" s="124"/>
      <c r="P17" s="124"/>
      <c r="Q17" s="124"/>
      <c r="R17" s="126"/>
      <c r="S17" s="122"/>
    </row>
    <row r="18" spans="1:21">
      <c r="A18" s="122"/>
      <c r="B18" s="122"/>
      <c r="C18" s="125"/>
      <c r="D18" s="124"/>
      <c r="E18" s="124"/>
      <c r="F18" s="124"/>
      <c r="G18" s="124"/>
      <c r="H18" s="126"/>
      <c r="I18" s="122"/>
      <c r="K18" s="122"/>
      <c r="L18" s="122"/>
      <c r="M18" s="125"/>
      <c r="N18" s="124"/>
      <c r="O18" s="124"/>
      <c r="P18" s="124"/>
      <c r="Q18" s="124"/>
      <c r="R18" s="126"/>
      <c r="S18" s="122"/>
    </row>
    <row r="19" spans="1:21">
      <c r="A19" s="122"/>
      <c r="B19" s="122"/>
      <c r="C19" s="127" t="s">
        <v>47</v>
      </c>
      <c r="D19" s="128"/>
      <c r="E19" s="128"/>
      <c r="F19" s="128"/>
      <c r="G19" s="128"/>
      <c r="H19" s="129">
        <f>SUM(H5:H18)</f>
        <v>272.32499999999999</v>
      </c>
      <c r="I19" s="130" t="s">
        <v>22</v>
      </c>
      <c r="K19" s="122"/>
      <c r="L19" s="122"/>
      <c r="M19" s="127" t="s">
        <v>47</v>
      </c>
      <c r="N19" s="128"/>
      <c r="O19" s="128"/>
      <c r="P19" s="128"/>
      <c r="Q19" s="128"/>
      <c r="R19" s="129">
        <f>SUM(R5:R18)</f>
        <v>25.242599999999999</v>
      </c>
      <c r="S19" s="130" t="s">
        <v>22</v>
      </c>
    </row>
    <row r="20" spans="1:21">
      <c r="A20" s="120">
        <v>2</v>
      </c>
      <c r="B20" s="120" t="s">
        <v>48</v>
      </c>
      <c r="C20" s="53" t="s">
        <v>365</v>
      </c>
      <c r="D20" s="121">
        <v>12</v>
      </c>
      <c r="E20" s="121">
        <v>6.5</v>
      </c>
      <c r="F20" s="121">
        <v>1</v>
      </c>
      <c r="G20" s="121">
        <v>1</v>
      </c>
      <c r="H20" s="124">
        <f t="shared" ref="H20" si="2">D20*E20*F20*G20</f>
        <v>78</v>
      </c>
      <c r="I20" s="120"/>
      <c r="K20" s="120">
        <v>2</v>
      </c>
      <c r="L20" s="120" t="s">
        <v>48</v>
      </c>
      <c r="M20" s="53" t="s">
        <v>368</v>
      </c>
      <c r="N20" s="121">
        <v>5.16</v>
      </c>
      <c r="O20" s="121">
        <v>10.83</v>
      </c>
      <c r="P20" s="121">
        <v>1</v>
      </c>
      <c r="Q20" s="121">
        <v>1</v>
      </c>
      <c r="R20" s="124">
        <f t="shared" ref="R20" si="3">N20*O20*P20*Q20</f>
        <v>55.882800000000003</v>
      </c>
      <c r="S20" s="120"/>
    </row>
    <row r="21" spans="1:21">
      <c r="A21" s="122"/>
      <c r="B21" s="122"/>
      <c r="C21" s="55" t="s">
        <v>34</v>
      </c>
      <c r="D21" s="124"/>
      <c r="E21" s="124"/>
      <c r="F21" s="124"/>
      <c r="G21" s="124"/>
      <c r="H21" s="124"/>
      <c r="I21" s="122"/>
      <c r="J21" s="152"/>
      <c r="K21" s="122"/>
      <c r="L21" s="122"/>
      <c r="M21" s="53"/>
      <c r="N21" s="124">
        <v>0</v>
      </c>
      <c r="O21" s="124">
        <v>0</v>
      </c>
      <c r="P21" s="124">
        <v>0</v>
      </c>
      <c r="Q21" s="124">
        <v>0</v>
      </c>
      <c r="R21" s="124">
        <v>13.85</v>
      </c>
      <c r="S21" s="122"/>
    </row>
    <row r="22" spans="1:21">
      <c r="A22" s="122"/>
      <c r="B22" s="122"/>
      <c r="C22" s="123"/>
      <c r="D22" s="124"/>
      <c r="E22" s="124"/>
      <c r="F22" s="124"/>
      <c r="G22" s="124"/>
      <c r="H22" s="133"/>
      <c r="I22" s="122"/>
      <c r="K22" s="122"/>
      <c r="L22" s="122"/>
      <c r="M22" s="132"/>
      <c r="N22" s="124"/>
      <c r="O22" s="124"/>
      <c r="P22" s="124"/>
      <c r="Q22" s="124"/>
      <c r="R22" s="133"/>
      <c r="S22" s="122"/>
    </row>
    <row r="23" spans="1:21">
      <c r="A23" s="122"/>
      <c r="B23" s="122"/>
      <c r="C23" s="640"/>
      <c r="D23" s="122"/>
      <c r="E23" s="122"/>
      <c r="F23" s="122"/>
      <c r="G23" s="122"/>
      <c r="H23" s="122"/>
      <c r="I23" s="122"/>
      <c r="K23" s="134"/>
      <c r="L23" s="134"/>
      <c r="M23" s="135" t="s">
        <v>47</v>
      </c>
      <c r="N23" s="136"/>
      <c r="O23" s="136"/>
      <c r="P23" s="136"/>
      <c r="Q23" s="136"/>
      <c r="R23" s="129">
        <f>SUM(R20:R22)</f>
        <v>69.732799999999997</v>
      </c>
      <c r="S23" s="137" t="s">
        <v>22</v>
      </c>
      <c r="U23" s="138"/>
    </row>
    <row r="24" spans="1:21">
      <c r="A24" s="122"/>
      <c r="B24" s="122"/>
      <c r="C24" s="139" t="s">
        <v>46</v>
      </c>
      <c r="D24" s="126">
        <v>-0.95</v>
      </c>
      <c r="E24" s="124">
        <v>1.9</v>
      </c>
      <c r="F24" s="124">
        <v>1</v>
      </c>
      <c r="G24" s="124">
        <v>1</v>
      </c>
      <c r="H24" s="126">
        <f t="shared" ref="H24:H25" si="4">D24*E24*F24*G24</f>
        <v>-1.8049999999999999</v>
      </c>
      <c r="I24" s="122"/>
      <c r="K24" s="120"/>
      <c r="L24" s="120"/>
      <c r="M24" s="53"/>
      <c r="N24" s="121"/>
      <c r="O24" s="121"/>
      <c r="P24" s="121"/>
      <c r="Q24" s="121"/>
      <c r="R24" s="124"/>
      <c r="S24" s="122"/>
    </row>
    <row r="25" spans="1:21">
      <c r="A25" s="122"/>
      <c r="B25" s="122"/>
      <c r="C25" s="123"/>
      <c r="D25" s="126">
        <v>-0.95</v>
      </c>
      <c r="E25" s="124">
        <v>6</v>
      </c>
      <c r="F25" s="124">
        <v>1</v>
      </c>
      <c r="G25" s="124">
        <v>1</v>
      </c>
      <c r="H25" s="126">
        <f t="shared" si="4"/>
        <v>-5.6999999999999993</v>
      </c>
      <c r="I25" s="122"/>
      <c r="K25" s="122"/>
      <c r="L25" s="122"/>
      <c r="M25" s="123"/>
      <c r="N25" s="124"/>
      <c r="O25" s="124"/>
      <c r="P25" s="124"/>
      <c r="Q25" s="124"/>
      <c r="R25" s="124"/>
      <c r="S25" s="122"/>
    </row>
    <row r="26" spans="1:21">
      <c r="A26" s="122"/>
      <c r="B26" s="122"/>
      <c r="C26" s="123"/>
      <c r="D26" s="124"/>
      <c r="E26" s="124"/>
      <c r="F26" s="124"/>
      <c r="G26" s="124"/>
      <c r="H26" s="124"/>
      <c r="I26" s="122"/>
      <c r="K26" s="122"/>
      <c r="L26" s="122"/>
      <c r="M26" s="123"/>
      <c r="N26" s="124"/>
      <c r="O26" s="124"/>
      <c r="P26" s="124"/>
      <c r="Q26" s="124"/>
      <c r="R26" s="124"/>
      <c r="S26" s="122"/>
    </row>
    <row r="27" spans="1:21">
      <c r="A27" s="134"/>
      <c r="B27" s="134"/>
      <c r="C27" s="135" t="s">
        <v>47</v>
      </c>
      <c r="D27" s="136"/>
      <c r="E27" s="136"/>
      <c r="F27" s="136"/>
      <c r="G27" s="136"/>
      <c r="H27" s="129">
        <f>SUM(H20:H26)</f>
        <v>70.49499999999999</v>
      </c>
      <c r="I27" s="137" t="s">
        <v>22</v>
      </c>
      <c r="J27" s="152"/>
      <c r="K27" s="122"/>
      <c r="L27" s="122"/>
      <c r="M27" s="123"/>
      <c r="N27" s="124"/>
      <c r="O27" s="124"/>
      <c r="P27" s="124"/>
      <c r="Q27" s="124"/>
      <c r="R27" s="124"/>
      <c r="S27" s="122"/>
    </row>
    <row r="28" spans="1:21">
      <c r="A28" s="122"/>
      <c r="B28" s="122"/>
      <c r="C28" s="123"/>
      <c r="D28" s="124"/>
      <c r="E28" s="124"/>
      <c r="F28" s="124"/>
      <c r="G28" s="124"/>
      <c r="H28" s="124"/>
      <c r="I28" s="122"/>
      <c r="J28" s="152"/>
      <c r="K28" s="122"/>
      <c r="L28" s="122"/>
      <c r="M28" s="123"/>
      <c r="N28" s="124"/>
      <c r="O28" s="124"/>
      <c r="P28" s="124"/>
      <c r="Q28" s="124"/>
      <c r="R28" s="124"/>
      <c r="S28" s="122"/>
    </row>
    <row r="29" spans="1:21">
      <c r="A29" s="122"/>
      <c r="B29" s="122"/>
      <c r="C29" s="123"/>
      <c r="D29" s="124"/>
      <c r="E29" s="124"/>
      <c r="F29" s="124"/>
      <c r="G29" s="124"/>
      <c r="H29" s="124"/>
      <c r="I29" s="122"/>
      <c r="J29" s="152"/>
      <c r="K29" s="122"/>
      <c r="L29" s="122"/>
      <c r="M29" s="123"/>
      <c r="N29" s="124"/>
      <c r="O29" s="124"/>
      <c r="P29" s="124"/>
      <c r="Q29" s="124"/>
      <c r="R29" s="124"/>
      <c r="S29" s="122"/>
    </row>
    <row r="30" spans="1:21">
      <c r="A30" s="122"/>
      <c r="B30" s="122"/>
      <c r="C30" s="123"/>
      <c r="D30" s="124"/>
      <c r="E30" s="124"/>
      <c r="F30" s="124"/>
      <c r="G30" s="124"/>
      <c r="H30" s="124"/>
      <c r="I30" s="122"/>
      <c r="J30" s="152"/>
      <c r="K30" s="122"/>
      <c r="L30" s="122"/>
      <c r="M30" s="123"/>
      <c r="N30" s="124"/>
      <c r="O30" s="124"/>
      <c r="P30" s="124"/>
      <c r="Q30" s="124"/>
      <c r="R30" s="124"/>
      <c r="S30" s="122"/>
    </row>
    <row r="31" spans="1:21">
      <c r="A31" s="122"/>
      <c r="B31" s="122"/>
      <c r="C31" s="123"/>
      <c r="D31" s="124"/>
      <c r="E31" s="124"/>
      <c r="F31" s="124"/>
      <c r="G31" s="124"/>
      <c r="H31" s="124"/>
      <c r="I31" s="122"/>
      <c r="J31" s="152"/>
      <c r="K31" s="122"/>
      <c r="L31" s="122"/>
      <c r="M31" s="123"/>
      <c r="N31" s="124"/>
      <c r="O31" s="124"/>
      <c r="P31" s="124"/>
      <c r="Q31" s="124"/>
      <c r="R31" s="124"/>
      <c r="S31" s="122"/>
    </row>
    <row r="32" spans="1:21">
      <c r="A32" s="122"/>
      <c r="B32" s="122"/>
      <c r="C32" s="123"/>
      <c r="D32" s="124"/>
      <c r="E32" s="124"/>
      <c r="F32" s="124"/>
      <c r="G32" s="124"/>
      <c r="H32" s="124"/>
      <c r="I32" s="122"/>
      <c r="J32" s="152"/>
      <c r="K32" s="122"/>
      <c r="L32" s="122"/>
      <c r="M32" s="123"/>
      <c r="N32" s="124"/>
      <c r="O32" s="124"/>
      <c r="P32" s="124"/>
      <c r="Q32" s="124"/>
      <c r="R32" s="124"/>
      <c r="S32" s="122"/>
    </row>
    <row r="33" spans="1:21">
      <c r="A33" s="122"/>
      <c r="B33" s="122"/>
      <c r="C33" s="123"/>
      <c r="D33" s="124"/>
      <c r="E33" s="124"/>
      <c r="F33" s="124"/>
      <c r="G33" s="124"/>
      <c r="H33" s="124"/>
      <c r="I33" s="122"/>
      <c r="J33" s="152"/>
      <c r="K33" s="122"/>
      <c r="L33" s="122"/>
      <c r="M33" s="123"/>
      <c r="N33" s="124"/>
      <c r="O33" s="124"/>
      <c r="P33" s="124"/>
      <c r="Q33" s="124"/>
      <c r="R33" s="124"/>
      <c r="S33" s="122"/>
    </row>
    <row r="34" spans="1:21">
      <c r="A34" s="122"/>
      <c r="B34" s="122"/>
      <c r="C34" s="139"/>
      <c r="D34" s="126"/>
      <c r="E34" s="124"/>
      <c r="F34" s="124"/>
      <c r="G34" s="124"/>
      <c r="H34" s="126"/>
      <c r="I34" s="122"/>
      <c r="K34" s="122"/>
      <c r="L34" s="122"/>
      <c r="M34" s="139"/>
      <c r="N34" s="126"/>
      <c r="O34" s="124"/>
      <c r="P34" s="124"/>
      <c r="Q34" s="124"/>
      <c r="R34" s="126"/>
      <c r="S34" s="122"/>
    </row>
    <row r="35" spans="1:21">
      <c r="A35" s="122"/>
      <c r="B35" s="122"/>
      <c r="C35" s="132"/>
      <c r="D35" s="126"/>
      <c r="E35" s="124"/>
      <c r="F35" s="124"/>
      <c r="G35" s="124"/>
      <c r="H35" s="126"/>
      <c r="I35" s="122"/>
      <c r="K35" s="122"/>
      <c r="L35" s="122"/>
      <c r="M35" s="132"/>
      <c r="N35" s="126"/>
      <c r="O35" s="124"/>
      <c r="P35" s="124"/>
      <c r="Q35" s="124"/>
      <c r="R35" s="126"/>
      <c r="S35" s="122"/>
    </row>
    <row r="36" spans="1:21">
      <c r="A36" s="122"/>
      <c r="B36" s="122"/>
      <c r="C36" s="132"/>
      <c r="D36" s="126"/>
      <c r="E36" s="124"/>
      <c r="F36" s="124"/>
      <c r="G36" s="124"/>
      <c r="H36" s="126"/>
      <c r="I36" s="122"/>
      <c r="K36" s="122"/>
      <c r="L36" s="122"/>
      <c r="M36" s="132"/>
      <c r="N36" s="126"/>
      <c r="O36" s="124"/>
      <c r="P36" s="124"/>
      <c r="Q36" s="124"/>
      <c r="R36" s="126"/>
      <c r="S36" s="122"/>
    </row>
    <row r="37" spans="1:21">
      <c r="A37" s="122"/>
      <c r="B37" s="122"/>
      <c r="C37" s="132"/>
      <c r="D37" s="126"/>
      <c r="E37" s="124"/>
      <c r="F37" s="124"/>
      <c r="G37" s="124"/>
      <c r="H37" s="126"/>
      <c r="I37" s="122"/>
      <c r="J37" s="152"/>
      <c r="K37" s="122"/>
      <c r="L37" s="122"/>
      <c r="M37" s="132"/>
      <c r="N37" s="126"/>
      <c r="O37" s="124"/>
      <c r="P37" s="124"/>
      <c r="Q37" s="124"/>
      <c r="R37" s="126"/>
      <c r="S37" s="122"/>
    </row>
    <row r="38" spans="1:21">
      <c r="A38" s="122"/>
      <c r="B38" s="122"/>
      <c r="C38" s="132"/>
      <c r="D38" s="126"/>
      <c r="E38" s="124"/>
      <c r="F38" s="124"/>
      <c r="G38" s="124"/>
      <c r="H38" s="126"/>
      <c r="I38" s="122"/>
      <c r="J38" s="152"/>
      <c r="K38" s="122"/>
      <c r="L38" s="122"/>
      <c r="M38" s="132"/>
      <c r="N38" s="126"/>
      <c r="O38" s="124"/>
      <c r="P38" s="124"/>
      <c r="Q38" s="124"/>
      <c r="R38" s="126"/>
      <c r="S38" s="122"/>
    </row>
    <row r="39" spans="1:21">
      <c r="A39" s="122"/>
      <c r="B39" s="122"/>
      <c r="C39" s="132"/>
      <c r="D39" s="126"/>
      <c r="E39" s="124"/>
      <c r="F39" s="124"/>
      <c r="G39" s="124"/>
      <c r="H39" s="126"/>
      <c r="I39" s="122"/>
      <c r="J39" s="152"/>
      <c r="K39" s="122"/>
      <c r="L39" s="122"/>
      <c r="M39" s="132"/>
      <c r="N39" s="126"/>
      <c r="O39" s="124"/>
      <c r="P39" s="124"/>
      <c r="Q39" s="124"/>
      <c r="R39" s="126"/>
      <c r="S39" s="122"/>
    </row>
    <row r="40" spans="1:21">
      <c r="A40" s="134"/>
      <c r="B40" s="134"/>
      <c r="C40" s="135"/>
      <c r="D40" s="136"/>
      <c r="E40" s="136"/>
      <c r="F40" s="136"/>
      <c r="G40" s="136"/>
      <c r="H40" s="129"/>
      <c r="I40" s="137"/>
      <c r="K40" s="134"/>
      <c r="L40" s="134"/>
      <c r="M40" s="135" t="s">
        <v>47</v>
      </c>
      <c r="N40" s="136"/>
      <c r="O40" s="136"/>
      <c r="P40" s="136"/>
      <c r="Q40" s="136"/>
      <c r="R40" s="129">
        <f>SUM(R24:R39)</f>
        <v>0</v>
      </c>
      <c r="S40" s="137" t="s">
        <v>22</v>
      </c>
      <c r="U40" s="138"/>
    </row>
    <row r="41" spans="1:21">
      <c r="A41" s="140"/>
      <c r="B41" s="140"/>
      <c r="C41" s="141"/>
      <c r="D41" s="142"/>
      <c r="E41" s="142"/>
      <c r="F41" s="142"/>
      <c r="G41" s="142"/>
      <c r="H41" s="142"/>
      <c r="I41" s="140"/>
      <c r="K41" s="140"/>
      <c r="L41" s="140"/>
      <c r="M41" s="141"/>
      <c r="N41" s="142"/>
      <c r="O41" s="142"/>
      <c r="P41" s="142"/>
      <c r="Q41" s="142"/>
      <c r="R41" s="142"/>
      <c r="S41" s="140"/>
    </row>
  </sheetData>
  <mergeCells count="12">
    <mergeCell ref="S2:S3"/>
    <mergeCell ref="K2:K3"/>
    <mergeCell ref="L2:L3"/>
    <mergeCell ref="M2:M3"/>
    <mergeCell ref="N2:P2"/>
    <mergeCell ref="R2:R3"/>
    <mergeCell ref="I2:I3"/>
    <mergeCell ref="A2:A3"/>
    <mergeCell ref="B2:B3"/>
    <mergeCell ref="C2:C3"/>
    <mergeCell ref="D2:F2"/>
    <mergeCell ref="H2:H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80"/>
  <sheetViews>
    <sheetView zoomScaleNormal="100" workbookViewId="0">
      <pane ySplit="3" topLeftCell="A25" activePane="bottomLeft" state="frozen"/>
      <selection pane="bottomLeft" activeCell="U41" sqref="U41"/>
    </sheetView>
  </sheetViews>
  <sheetFormatPr defaultRowHeight="21"/>
  <cols>
    <col min="1" max="2" width="9.140625" style="119"/>
    <col min="3" max="3" width="70.7109375" style="149" customWidth="1"/>
    <col min="4" max="12" width="9.140625" style="119"/>
    <col min="13" max="13" width="10" style="119" bestFit="1" customWidth="1"/>
    <col min="14" max="264" width="9.140625" style="119"/>
    <col min="265" max="265" width="70.7109375" style="119" customWidth="1"/>
    <col min="266" max="520" width="9.140625" style="119"/>
    <col min="521" max="521" width="70.7109375" style="119" customWidth="1"/>
    <col min="522" max="776" width="9.140625" style="119"/>
    <col min="777" max="777" width="70.7109375" style="119" customWidth="1"/>
    <col min="778" max="1032" width="9.140625" style="119"/>
    <col min="1033" max="1033" width="70.7109375" style="119" customWidth="1"/>
    <col min="1034" max="1288" width="9.140625" style="119"/>
    <col min="1289" max="1289" width="70.7109375" style="119" customWidth="1"/>
    <col min="1290" max="1544" width="9.140625" style="119"/>
    <col min="1545" max="1545" width="70.7109375" style="119" customWidth="1"/>
    <col min="1546" max="1800" width="9.140625" style="119"/>
    <col min="1801" max="1801" width="70.7109375" style="119" customWidth="1"/>
    <col min="1802" max="2056" width="9.140625" style="119"/>
    <col min="2057" max="2057" width="70.7109375" style="119" customWidth="1"/>
    <col min="2058" max="2312" width="9.140625" style="119"/>
    <col min="2313" max="2313" width="70.7109375" style="119" customWidth="1"/>
    <col min="2314" max="2568" width="9.140625" style="119"/>
    <col min="2569" max="2569" width="70.7109375" style="119" customWidth="1"/>
    <col min="2570" max="2824" width="9.140625" style="119"/>
    <col min="2825" max="2825" width="70.7109375" style="119" customWidth="1"/>
    <col min="2826" max="3080" width="9.140625" style="119"/>
    <col min="3081" max="3081" width="70.7109375" style="119" customWidth="1"/>
    <col min="3082" max="3336" width="9.140625" style="119"/>
    <col min="3337" max="3337" width="70.7109375" style="119" customWidth="1"/>
    <col min="3338" max="3592" width="9.140625" style="119"/>
    <col min="3593" max="3593" width="70.7109375" style="119" customWidth="1"/>
    <col min="3594" max="3848" width="9.140625" style="119"/>
    <col min="3849" max="3849" width="70.7109375" style="119" customWidth="1"/>
    <col min="3850" max="4104" width="9.140625" style="119"/>
    <col min="4105" max="4105" width="70.7109375" style="119" customWidth="1"/>
    <col min="4106" max="4360" width="9.140625" style="119"/>
    <col min="4361" max="4361" width="70.7109375" style="119" customWidth="1"/>
    <col min="4362" max="4616" width="9.140625" style="119"/>
    <col min="4617" max="4617" width="70.7109375" style="119" customWidth="1"/>
    <col min="4618" max="4872" width="9.140625" style="119"/>
    <col min="4873" max="4873" width="70.7109375" style="119" customWidth="1"/>
    <col min="4874" max="5128" width="9.140625" style="119"/>
    <col min="5129" max="5129" width="70.7109375" style="119" customWidth="1"/>
    <col min="5130" max="5384" width="9.140625" style="119"/>
    <col min="5385" max="5385" width="70.7109375" style="119" customWidth="1"/>
    <col min="5386" max="5640" width="9.140625" style="119"/>
    <col min="5641" max="5641" width="70.7109375" style="119" customWidth="1"/>
    <col min="5642" max="5896" width="9.140625" style="119"/>
    <col min="5897" max="5897" width="70.7109375" style="119" customWidth="1"/>
    <col min="5898" max="6152" width="9.140625" style="119"/>
    <col min="6153" max="6153" width="70.7109375" style="119" customWidth="1"/>
    <col min="6154" max="6408" width="9.140625" style="119"/>
    <col min="6409" max="6409" width="70.7109375" style="119" customWidth="1"/>
    <col min="6410" max="6664" width="9.140625" style="119"/>
    <col min="6665" max="6665" width="70.7109375" style="119" customWidth="1"/>
    <col min="6666" max="6920" width="9.140625" style="119"/>
    <col min="6921" max="6921" width="70.7109375" style="119" customWidth="1"/>
    <col min="6922" max="7176" width="9.140625" style="119"/>
    <col min="7177" max="7177" width="70.7109375" style="119" customWidth="1"/>
    <col min="7178" max="7432" width="9.140625" style="119"/>
    <col min="7433" max="7433" width="70.7109375" style="119" customWidth="1"/>
    <col min="7434" max="7688" width="9.140625" style="119"/>
    <col min="7689" max="7689" width="70.7109375" style="119" customWidth="1"/>
    <col min="7690" max="7944" width="9.140625" style="119"/>
    <col min="7945" max="7945" width="70.7109375" style="119" customWidth="1"/>
    <col min="7946" max="8200" width="9.140625" style="119"/>
    <col min="8201" max="8201" width="70.7109375" style="119" customWidth="1"/>
    <col min="8202" max="8456" width="9.140625" style="119"/>
    <col min="8457" max="8457" width="70.7109375" style="119" customWidth="1"/>
    <col min="8458" max="8712" width="9.140625" style="119"/>
    <col min="8713" max="8713" width="70.7109375" style="119" customWidth="1"/>
    <col min="8714" max="8968" width="9.140625" style="119"/>
    <col min="8969" max="8969" width="70.7109375" style="119" customWidth="1"/>
    <col min="8970" max="9224" width="9.140625" style="119"/>
    <col min="9225" max="9225" width="70.7109375" style="119" customWidth="1"/>
    <col min="9226" max="9480" width="9.140625" style="119"/>
    <col min="9481" max="9481" width="70.7109375" style="119" customWidth="1"/>
    <col min="9482" max="9736" width="9.140625" style="119"/>
    <col min="9737" max="9737" width="70.7109375" style="119" customWidth="1"/>
    <col min="9738" max="9992" width="9.140625" style="119"/>
    <col min="9993" max="9993" width="70.7109375" style="119" customWidth="1"/>
    <col min="9994" max="10248" width="9.140625" style="119"/>
    <col min="10249" max="10249" width="70.7109375" style="119" customWidth="1"/>
    <col min="10250" max="10504" width="9.140625" style="119"/>
    <col min="10505" max="10505" width="70.7109375" style="119" customWidth="1"/>
    <col min="10506" max="10760" width="9.140625" style="119"/>
    <col min="10761" max="10761" width="70.7109375" style="119" customWidth="1"/>
    <col min="10762" max="11016" width="9.140625" style="119"/>
    <col min="11017" max="11017" width="70.7109375" style="119" customWidth="1"/>
    <col min="11018" max="11272" width="9.140625" style="119"/>
    <col min="11273" max="11273" width="70.7109375" style="119" customWidth="1"/>
    <col min="11274" max="11528" width="9.140625" style="119"/>
    <col min="11529" max="11529" width="70.7109375" style="119" customWidth="1"/>
    <col min="11530" max="11784" width="9.140625" style="119"/>
    <col min="11785" max="11785" width="70.7109375" style="119" customWidth="1"/>
    <col min="11786" max="12040" width="9.140625" style="119"/>
    <col min="12041" max="12041" width="70.7109375" style="119" customWidth="1"/>
    <col min="12042" max="12296" width="9.140625" style="119"/>
    <col min="12297" max="12297" width="70.7109375" style="119" customWidth="1"/>
    <col min="12298" max="12552" width="9.140625" style="119"/>
    <col min="12553" max="12553" width="70.7109375" style="119" customWidth="1"/>
    <col min="12554" max="12808" width="9.140625" style="119"/>
    <col min="12809" max="12809" width="70.7109375" style="119" customWidth="1"/>
    <col min="12810" max="13064" width="9.140625" style="119"/>
    <col min="13065" max="13065" width="70.7109375" style="119" customWidth="1"/>
    <col min="13066" max="13320" width="9.140625" style="119"/>
    <col min="13321" max="13321" width="70.7109375" style="119" customWidth="1"/>
    <col min="13322" max="13576" width="9.140625" style="119"/>
    <col min="13577" max="13577" width="70.7109375" style="119" customWidth="1"/>
    <col min="13578" max="13832" width="9.140625" style="119"/>
    <col min="13833" max="13833" width="70.7109375" style="119" customWidth="1"/>
    <col min="13834" max="14088" width="9.140625" style="119"/>
    <col min="14089" max="14089" width="70.7109375" style="119" customWidth="1"/>
    <col min="14090" max="14344" width="9.140625" style="119"/>
    <col min="14345" max="14345" width="70.7109375" style="119" customWidth="1"/>
    <col min="14346" max="14600" width="9.140625" style="119"/>
    <col min="14601" max="14601" width="70.7109375" style="119" customWidth="1"/>
    <col min="14602" max="14856" width="9.140625" style="119"/>
    <col min="14857" max="14857" width="70.7109375" style="119" customWidth="1"/>
    <col min="14858" max="15112" width="9.140625" style="119"/>
    <col min="15113" max="15113" width="70.7109375" style="119" customWidth="1"/>
    <col min="15114" max="15368" width="9.140625" style="119"/>
    <col min="15369" max="15369" width="70.7109375" style="119" customWidth="1"/>
    <col min="15370" max="15624" width="9.140625" style="119"/>
    <col min="15625" max="15625" width="70.7109375" style="119" customWidth="1"/>
    <col min="15626" max="15880" width="9.140625" style="119"/>
    <col min="15881" max="15881" width="70.7109375" style="119" customWidth="1"/>
    <col min="15882" max="16136" width="9.140625" style="119"/>
    <col min="16137" max="16137" width="70.7109375" style="119" customWidth="1"/>
    <col min="16138" max="16384" width="9.140625" style="119"/>
  </cols>
  <sheetData>
    <row r="1" spans="1:19">
      <c r="A1" s="147" t="s">
        <v>23</v>
      </c>
      <c r="B1" s="148"/>
      <c r="L1" s="932" t="s">
        <v>57</v>
      </c>
      <c r="M1" s="933"/>
      <c r="O1" s="932" t="s">
        <v>58</v>
      </c>
      <c r="P1" s="933"/>
      <c r="R1" s="932" t="s">
        <v>59</v>
      </c>
      <c r="S1" s="933"/>
    </row>
    <row r="2" spans="1:19">
      <c r="A2" s="934" t="s">
        <v>37</v>
      </c>
      <c r="B2" s="934" t="s">
        <v>38</v>
      </c>
      <c r="C2" s="934" t="s">
        <v>3</v>
      </c>
      <c r="D2" s="935" t="s">
        <v>39</v>
      </c>
      <c r="E2" s="935"/>
      <c r="F2" s="935"/>
      <c r="G2" s="158" t="s">
        <v>40</v>
      </c>
      <c r="H2" s="934" t="s">
        <v>41</v>
      </c>
      <c r="I2" s="934" t="s">
        <v>5</v>
      </c>
      <c r="L2" s="159" t="s">
        <v>40</v>
      </c>
      <c r="M2" s="934" t="s">
        <v>41</v>
      </c>
      <c r="O2" s="159" t="s">
        <v>40</v>
      </c>
      <c r="P2" s="934" t="s">
        <v>41</v>
      </c>
      <c r="R2" s="159" t="s">
        <v>40</v>
      </c>
      <c r="S2" s="934" t="s">
        <v>41</v>
      </c>
    </row>
    <row r="3" spans="1:19">
      <c r="A3" s="934"/>
      <c r="B3" s="934"/>
      <c r="C3" s="934"/>
      <c r="D3" s="158" t="s">
        <v>42</v>
      </c>
      <c r="E3" s="158" t="s">
        <v>56</v>
      </c>
      <c r="F3" s="158" t="s">
        <v>55</v>
      </c>
      <c r="G3" s="158" t="s">
        <v>44</v>
      </c>
      <c r="H3" s="934"/>
      <c r="I3" s="934"/>
      <c r="L3" s="159" t="s">
        <v>44</v>
      </c>
      <c r="M3" s="934"/>
      <c r="O3" s="159" t="s">
        <v>44</v>
      </c>
      <c r="P3" s="934"/>
      <c r="R3" s="159" t="s">
        <v>44</v>
      </c>
      <c r="S3" s="934"/>
    </row>
    <row r="4" spans="1:19">
      <c r="A4" s="117"/>
      <c r="B4" s="117"/>
      <c r="C4" s="143"/>
      <c r="D4" s="118"/>
      <c r="E4" s="118"/>
      <c r="F4" s="118"/>
      <c r="G4" s="118"/>
      <c r="H4" s="117"/>
      <c r="I4" s="117"/>
      <c r="L4" s="118"/>
      <c r="M4" s="160"/>
      <c r="O4" s="118"/>
      <c r="P4" s="117"/>
      <c r="R4" s="118"/>
      <c r="S4" s="160"/>
    </row>
    <row r="5" spans="1:19" s="157" customFormat="1" ht="18.75">
      <c r="A5" s="120">
        <v>1</v>
      </c>
      <c r="B5" s="120" t="s">
        <v>49</v>
      </c>
      <c r="C5" s="53" t="s">
        <v>60</v>
      </c>
      <c r="D5" s="144">
        <v>6</v>
      </c>
      <c r="E5" s="121">
        <v>0.1</v>
      </c>
      <c r="F5" s="121">
        <v>1</v>
      </c>
      <c r="G5" s="121">
        <v>1</v>
      </c>
      <c r="H5" s="121">
        <f t="shared" ref="H5:H14" si="0">D5*E5*F5*G5</f>
        <v>0.60000000000000009</v>
      </c>
      <c r="I5" s="120"/>
      <c r="L5" s="121">
        <v>1</v>
      </c>
      <c r="M5" s="124">
        <f>H5*L5</f>
        <v>0.60000000000000009</v>
      </c>
      <c r="O5" s="121">
        <v>1</v>
      </c>
      <c r="P5" s="121">
        <f>H5*O5</f>
        <v>0.60000000000000009</v>
      </c>
      <c r="R5" s="121"/>
      <c r="S5" s="124">
        <f>H5*R5</f>
        <v>0</v>
      </c>
    </row>
    <row r="6" spans="1:19" s="157" customFormat="1" ht="18.75">
      <c r="A6" s="122"/>
      <c r="B6" s="122"/>
      <c r="C6" s="59"/>
      <c r="D6" s="153">
        <v>0.95</v>
      </c>
      <c r="E6" s="154">
        <v>0.1</v>
      </c>
      <c r="F6" s="154">
        <v>1</v>
      </c>
      <c r="G6" s="154">
        <v>3</v>
      </c>
      <c r="H6" s="154">
        <f t="shared" si="0"/>
        <v>0.28500000000000003</v>
      </c>
      <c r="I6" s="122"/>
      <c r="L6" s="154">
        <v>1</v>
      </c>
      <c r="M6" s="124">
        <f>H6*L6</f>
        <v>0.28500000000000003</v>
      </c>
      <c r="O6" s="154">
        <v>1</v>
      </c>
      <c r="P6" s="124">
        <f>H6*O6</f>
        <v>0.28500000000000003</v>
      </c>
      <c r="R6" s="154"/>
      <c r="S6" s="124">
        <f>H6*R6</f>
        <v>0</v>
      </c>
    </row>
    <row r="7" spans="1:19" s="157" customFormat="1" ht="18.75">
      <c r="A7" s="122"/>
      <c r="B7" s="122"/>
      <c r="C7" s="131"/>
      <c r="D7" s="153">
        <v>2.2000000000000002</v>
      </c>
      <c r="E7" s="154">
        <v>4</v>
      </c>
      <c r="F7" s="154">
        <v>1</v>
      </c>
      <c r="G7" s="154">
        <v>2</v>
      </c>
      <c r="H7" s="154">
        <f t="shared" si="0"/>
        <v>17.600000000000001</v>
      </c>
      <c r="I7" s="122"/>
      <c r="L7" s="154">
        <v>0</v>
      </c>
      <c r="M7" s="124">
        <f>H7*L7</f>
        <v>0</v>
      </c>
      <c r="O7" s="154">
        <v>1</v>
      </c>
      <c r="P7" s="124">
        <f t="shared" ref="P7:P20" si="1">H7*O7</f>
        <v>17.600000000000001</v>
      </c>
      <c r="R7" s="154"/>
      <c r="S7" s="124">
        <f t="shared" ref="S7:S21" si="2">H7*R7</f>
        <v>0</v>
      </c>
    </row>
    <row r="8" spans="1:19" s="157" customFormat="1" ht="18.75">
      <c r="A8" s="122"/>
      <c r="B8" s="122"/>
      <c r="C8" s="131"/>
      <c r="D8" s="153">
        <v>1.4</v>
      </c>
      <c r="E8" s="154">
        <v>4</v>
      </c>
      <c r="F8" s="154">
        <v>1</v>
      </c>
      <c r="G8" s="154">
        <v>1</v>
      </c>
      <c r="H8" s="154">
        <f t="shared" si="0"/>
        <v>5.6</v>
      </c>
      <c r="I8" s="122"/>
      <c r="L8" s="154">
        <v>1</v>
      </c>
      <c r="M8" s="124">
        <f>H8*L8</f>
        <v>5.6</v>
      </c>
      <c r="O8" s="154">
        <v>1</v>
      </c>
      <c r="P8" s="124">
        <f t="shared" si="1"/>
        <v>5.6</v>
      </c>
      <c r="R8" s="154"/>
      <c r="S8" s="124">
        <f t="shared" si="2"/>
        <v>0</v>
      </c>
    </row>
    <row r="9" spans="1:19" s="157" customFormat="1" ht="18.75">
      <c r="A9" s="122"/>
      <c r="B9" s="122"/>
      <c r="C9" s="131"/>
      <c r="D9" s="153">
        <v>2.35</v>
      </c>
      <c r="E9" s="154">
        <v>0.1</v>
      </c>
      <c r="F9" s="154">
        <v>1</v>
      </c>
      <c r="G9" s="154">
        <v>1</v>
      </c>
      <c r="H9" s="154">
        <f t="shared" si="0"/>
        <v>0.23500000000000001</v>
      </c>
      <c r="I9" s="122"/>
      <c r="L9" s="154">
        <v>1</v>
      </c>
      <c r="M9" s="124">
        <f t="shared" ref="M9:M20" si="3">H9*L9</f>
        <v>0.23500000000000001</v>
      </c>
      <c r="O9" s="154">
        <v>1</v>
      </c>
      <c r="P9" s="124">
        <f t="shared" si="1"/>
        <v>0.23500000000000001</v>
      </c>
      <c r="R9" s="154"/>
      <c r="S9" s="124">
        <f t="shared" si="2"/>
        <v>0</v>
      </c>
    </row>
    <row r="10" spans="1:19" s="157" customFormat="1" ht="18.75">
      <c r="A10" s="122"/>
      <c r="B10" s="122"/>
      <c r="C10" s="131"/>
      <c r="D10" s="153">
        <v>30</v>
      </c>
      <c r="E10" s="154">
        <v>0.1</v>
      </c>
      <c r="F10" s="154">
        <v>1</v>
      </c>
      <c r="G10" s="154">
        <v>1</v>
      </c>
      <c r="H10" s="154">
        <f t="shared" si="0"/>
        <v>3</v>
      </c>
      <c r="I10" s="122"/>
      <c r="L10" s="154">
        <v>1</v>
      </c>
      <c r="M10" s="124">
        <f t="shared" si="3"/>
        <v>3</v>
      </c>
      <c r="O10" s="154">
        <v>1</v>
      </c>
      <c r="P10" s="124">
        <f t="shared" si="1"/>
        <v>3</v>
      </c>
      <c r="R10" s="154"/>
      <c r="S10" s="124">
        <f t="shared" si="2"/>
        <v>0</v>
      </c>
    </row>
    <row r="11" spans="1:19" s="157" customFormat="1" ht="18.75">
      <c r="A11" s="122"/>
      <c r="B11" s="122"/>
      <c r="C11" s="131"/>
      <c r="D11" s="153">
        <v>2.35</v>
      </c>
      <c r="E11" s="154">
        <v>0.1</v>
      </c>
      <c r="F11" s="154">
        <v>1</v>
      </c>
      <c r="G11" s="154">
        <v>1</v>
      </c>
      <c r="H11" s="154">
        <f t="shared" si="0"/>
        <v>0.23500000000000001</v>
      </c>
      <c r="I11" s="122"/>
      <c r="L11" s="154">
        <v>1</v>
      </c>
      <c r="M11" s="124">
        <f t="shared" si="3"/>
        <v>0.23500000000000001</v>
      </c>
      <c r="O11" s="154">
        <v>1</v>
      </c>
      <c r="P11" s="124">
        <f t="shared" si="1"/>
        <v>0.23500000000000001</v>
      </c>
      <c r="R11" s="154"/>
      <c r="S11" s="124">
        <f t="shared" si="2"/>
        <v>0</v>
      </c>
    </row>
    <row r="12" spans="1:19" s="157" customFormat="1" ht="18.75">
      <c r="A12" s="122"/>
      <c r="B12" s="122"/>
      <c r="C12" s="131"/>
      <c r="D12" s="153">
        <v>6</v>
      </c>
      <c r="E12" s="154">
        <v>0.1</v>
      </c>
      <c r="F12" s="154">
        <v>1</v>
      </c>
      <c r="G12" s="154">
        <v>1</v>
      </c>
      <c r="H12" s="154">
        <f t="shared" si="0"/>
        <v>0.60000000000000009</v>
      </c>
      <c r="I12" s="122"/>
      <c r="K12" s="155"/>
      <c r="L12" s="154">
        <v>1</v>
      </c>
      <c r="M12" s="124">
        <f t="shared" si="3"/>
        <v>0.60000000000000009</v>
      </c>
      <c r="O12" s="154">
        <v>1</v>
      </c>
      <c r="P12" s="124">
        <f t="shared" si="1"/>
        <v>0.60000000000000009</v>
      </c>
      <c r="R12" s="154"/>
      <c r="S12" s="124">
        <f t="shared" si="2"/>
        <v>0</v>
      </c>
    </row>
    <row r="13" spans="1:19" s="157" customFormat="1" ht="18.75">
      <c r="A13" s="122"/>
      <c r="B13" s="122"/>
      <c r="C13" s="131"/>
      <c r="D13" s="153">
        <v>1.4</v>
      </c>
      <c r="E13" s="154">
        <v>0.1</v>
      </c>
      <c r="F13" s="154">
        <v>1</v>
      </c>
      <c r="G13" s="154">
        <v>1</v>
      </c>
      <c r="H13" s="154">
        <f t="shared" si="0"/>
        <v>0.13999999999999999</v>
      </c>
      <c r="I13" s="122"/>
      <c r="L13" s="154">
        <v>1</v>
      </c>
      <c r="M13" s="124">
        <f t="shared" si="3"/>
        <v>0.13999999999999999</v>
      </c>
      <c r="O13" s="154">
        <v>1</v>
      </c>
      <c r="P13" s="124">
        <f t="shared" si="1"/>
        <v>0.13999999999999999</v>
      </c>
      <c r="R13" s="154"/>
      <c r="S13" s="124">
        <f t="shared" si="2"/>
        <v>0</v>
      </c>
    </row>
    <row r="14" spans="1:19" s="157" customFormat="1" ht="18.75">
      <c r="A14" s="122"/>
      <c r="B14" s="122"/>
      <c r="C14" s="131"/>
      <c r="D14" s="153">
        <v>6</v>
      </c>
      <c r="E14" s="154">
        <v>0.1</v>
      </c>
      <c r="F14" s="154">
        <v>1</v>
      </c>
      <c r="G14" s="154">
        <v>2</v>
      </c>
      <c r="H14" s="154">
        <f t="shared" si="0"/>
        <v>1.2000000000000002</v>
      </c>
      <c r="I14" s="122"/>
      <c r="L14" s="154">
        <v>1</v>
      </c>
      <c r="M14" s="124">
        <f t="shared" si="3"/>
        <v>1.2000000000000002</v>
      </c>
      <c r="O14" s="154">
        <v>1</v>
      </c>
      <c r="P14" s="124">
        <f t="shared" si="1"/>
        <v>1.2000000000000002</v>
      </c>
      <c r="R14" s="154"/>
      <c r="S14" s="124">
        <f t="shared" si="2"/>
        <v>0</v>
      </c>
    </row>
    <row r="15" spans="1:19" s="157" customFormat="1" ht="18.75">
      <c r="A15" s="122"/>
      <c r="B15" s="122"/>
      <c r="C15" s="59"/>
      <c r="D15" s="153">
        <v>5</v>
      </c>
      <c r="E15" s="154">
        <v>0.1</v>
      </c>
      <c r="F15" s="154">
        <v>1</v>
      </c>
      <c r="G15" s="154">
        <v>2</v>
      </c>
      <c r="H15" s="154">
        <f t="shared" ref="H15:H20" si="4">D15*E15*F15*G15</f>
        <v>1</v>
      </c>
      <c r="I15" s="122"/>
      <c r="L15" s="154">
        <v>1</v>
      </c>
      <c r="M15" s="124">
        <f t="shared" si="3"/>
        <v>1</v>
      </c>
      <c r="O15" s="154">
        <v>1</v>
      </c>
      <c r="P15" s="124">
        <f t="shared" si="1"/>
        <v>1</v>
      </c>
      <c r="R15" s="154"/>
      <c r="S15" s="124">
        <f t="shared" si="2"/>
        <v>0</v>
      </c>
    </row>
    <row r="16" spans="1:19" s="157" customFormat="1" ht="18.75">
      <c r="A16" s="122"/>
      <c r="B16" s="122"/>
      <c r="C16" s="131"/>
      <c r="D16" s="153">
        <v>5.75</v>
      </c>
      <c r="E16" s="154">
        <v>0.1</v>
      </c>
      <c r="F16" s="154">
        <v>1</v>
      </c>
      <c r="G16" s="154">
        <v>1</v>
      </c>
      <c r="H16" s="154">
        <f t="shared" si="4"/>
        <v>0.57500000000000007</v>
      </c>
      <c r="I16" s="122"/>
      <c r="L16" s="154">
        <v>1</v>
      </c>
      <c r="M16" s="124">
        <f t="shared" si="3"/>
        <v>0.57500000000000007</v>
      </c>
      <c r="O16" s="154">
        <v>1</v>
      </c>
      <c r="P16" s="124">
        <f t="shared" si="1"/>
        <v>0.57500000000000007</v>
      </c>
      <c r="R16" s="154"/>
      <c r="S16" s="124">
        <f t="shared" si="2"/>
        <v>0</v>
      </c>
    </row>
    <row r="17" spans="1:19" s="157" customFormat="1" ht="18.75">
      <c r="A17" s="122"/>
      <c r="B17" s="122"/>
      <c r="C17" s="131"/>
      <c r="D17" s="153">
        <v>36</v>
      </c>
      <c r="E17" s="154">
        <v>0.1</v>
      </c>
      <c r="F17" s="154">
        <v>1</v>
      </c>
      <c r="G17" s="154">
        <v>1</v>
      </c>
      <c r="H17" s="154">
        <f t="shared" si="4"/>
        <v>3.6</v>
      </c>
      <c r="I17" s="122"/>
      <c r="L17" s="154">
        <v>1</v>
      </c>
      <c r="M17" s="124">
        <f t="shared" si="3"/>
        <v>3.6</v>
      </c>
      <c r="O17" s="154">
        <v>1</v>
      </c>
      <c r="P17" s="124">
        <f t="shared" si="1"/>
        <v>3.6</v>
      </c>
      <c r="R17" s="154"/>
      <c r="S17" s="124">
        <f t="shared" si="2"/>
        <v>0</v>
      </c>
    </row>
    <row r="18" spans="1:19" s="157" customFormat="1" ht="18.75">
      <c r="A18" s="122"/>
      <c r="B18" s="122"/>
      <c r="C18" s="131"/>
      <c r="D18" s="153">
        <v>6</v>
      </c>
      <c r="E18" s="154">
        <v>0.1</v>
      </c>
      <c r="F18" s="154">
        <v>1</v>
      </c>
      <c r="G18" s="154">
        <v>1</v>
      </c>
      <c r="H18" s="154">
        <f t="shared" si="4"/>
        <v>0.60000000000000009</v>
      </c>
      <c r="I18" s="122"/>
      <c r="L18" s="154">
        <v>1</v>
      </c>
      <c r="M18" s="124">
        <f t="shared" si="3"/>
        <v>0.60000000000000009</v>
      </c>
      <c r="O18" s="154">
        <v>1</v>
      </c>
      <c r="P18" s="124">
        <f t="shared" si="1"/>
        <v>0.60000000000000009</v>
      </c>
      <c r="R18" s="154"/>
      <c r="S18" s="124">
        <f t="shared" si="2"/>
        <v>0</v>
      </c>
    </row>
    <row r="19" spans="1:19" s="157" customFormat="1" ht="18.75">
      <c r="A19" s="122"/>
      <c r="B19" s="122"/>
      <c r="C19" s="131"/>
      <c r="D19" s="153">
        <v>4.8</v>
      </c>
      <c r="E19" s="154">
        <v>4</v>
      </c>
      <c r="F19" s="154">
        <v>1</v>
      </c>
      <c r="G19" s="154">
        <v>1</v>
      </c>
      <c r="H19" s="154">
        <f t="shared" si="4"/>
        <v>19.2</v>
      </c>
      <c r="I19" s="122"/>
      <c r="L19" s="154">
        <v>1</v>
      </c>
      <c r="M19" s="124">
        <f t="shared" si="3"/>
        <v>19.2</v>
      </c>
      <c r="O19" s="154">
        <v>1</v>
      </c>
      <c r="P19" s="124">
        <f t="shared" si="1"/>
        <v>19.2</v>
      </c>
      <c r="R19" s="154"/>
      <c r="S19" s="124">
        <f t="shared" si="2"/>
        <v>0</v>
      </c>
    </row>
    <row r="20" spans="1:19" s="157" customFormat="1" ht="18.75">
      <c r="A20" s="122"/>
      <c r="B20" s="122"/>
      <c r="C20" s="131"/>
      <c r="D20" s="153"/>
      <c r="E20" s="154"/>
      <c r="F20" s="154"/>
      <c r="G20" s="154"/>
      <c r="H20" s="154">
        <f t="shared" si="4"/>
        <v>0</v>
      </c>
      <c r="I20" s="122"/>
      <c r="L20" s="154">
        <v>0</v>
      </c>
      <c r="M20" s="124">
        <f t="shared" si="3"/>
        <v>0</v>
      </c>
      <c r="O20" s="154">
        <v>0</v>
      </c>
      <c r="P20" s="124">
        <f t="shared" si="1"/>
        <v>0</v>
      </c>
      <c r="R20" s="154"/>
      <c r="S20" s="124">
        <f t="shared" si="2"/>
        <v>0</v>
      </c>
    </row>
    <row r="21" spans="1:19" s="157" customFormat="1" ht="18.75">
      <c r="A21" s="122"/>
      <c r="B21" s="122"/>
      <c r="C21" s="131"/>
      <c r="D21" s="145"/>
      <c r="E21" s="124"/>
      <c r="F21" s="124"/>
      <c r="G21" s="124"/>
      <c r="H21" s="126"/>
      <c r="I21" s="122"/>
      <c r="L21" s="124"/>
      <c r="M21" s="126"/>
      <c r="O21" s="124"/>
      <c r="P21" s="126"/>
      <c r="R21" s="124"/>
      <c r="S21" s="124">
        <f t="shared" si="2"/>
        <v>0</v>
      </c>
    </row>
    <row r="22" spans="1:19" s="157" customFormat="1" ht="18.75">
      <c r="A22" s="151"/>
      <c r="B22" s="151"/>
      <c r="C22" s="135" t="s">
        <v>47</v>
      </c>
      <c r="D22" s="129"/>
      <c r="E22" s="129"/>
      <c r="F22" s="129"/>
      <c r="G22" s="129"/>
      <c r="H22" s="129">
        <f>SUM(H5:H21)</f>
        <v>54.47</v>
      </c>
      <c r="I22" s="137" t="s">
        <v>22</v>
      </c>
      <c r="L22" s="129"/>
      <c r="M22" s="129">
        <f>SUM(M5:M21)</f>
        <v>36.870000000000005</v>
      </c>
      <c r="O22" s="129"/>
      <c r="P22" s="129">
        <f>SUM(P5:P21)</f>
        <v>54.47</v>
      </c>
      <c r="R22" s="129"/>
      <c r="S22" s="129">
        <f>SUM(S5:S21)</f>
        <v>0</v>
      </c>
    </row>
    <row r="23" spans="1:19" s="157" customFormat="1" ht="18.75">
      <c r="A23" s="120"/>
      <c r="B23" s="120"/>
      <c r="C23" s="53" t="s">
        <v>61</v>
      </c>
      <c r="D23" s="144">
        <v>130</v>
      </c>
      <c r="E23" s="121">
        <v>0.7</v>
      </c>
      <c r="F23" s="121">
        <v>1</v>
      </c>
      <c r="G23" s="121">
        <v>1</v>
      </c>
      <c r="H23" s="121">
        <f t="shared" ref="H23:H25" si="5">D23*E23*F23*G23</f>
        <v>91</v>
      </c>
      <c r="I23" s="120"/>
      <c r="L23" s="121">
        <v>0</v>
      </c>
      <c r="M23" s="124">
        <f>H23*L23</f>
        <v>0</v>
      </c>
      <c r="O23" s="121">
        <v>1</v>
      </c>
      <c r="P23" s="121">
        <f>H23*O23</f>
        <v>91</v>
      </c>
      <c r="R23" s="121"/>
      <c r="S23" s="124">
        <f>H23*R23</f>
        <v>0</v>
      </c>
    </row>
    <row r="24" spans="1:19" s="157" customFormat="1" ht="18.75">
      <c r="A24" s="122"/>
      <c r="B24" s="122"/>
      <c r="C24" s="59"/>
      <c r="D24" s="153">
        <v>130</v>
      </c>
      <c r="E24" s="154">
        <v>0.5</v>
      </c>
      <c r="F24" s="154">
        <v>1</v>
      </c>
      <c r="G24" s="154">
        <v>1</v>
      </c>
      <c r="H24" s="154">
        <f t="shared" si="5"/>
        <v>65</v>
      </c>
      <c r="I24" s="122"/>
      <c r="L24" s="154">
        <v>0</v>
      </c>
      <c r="M24" s="124">
        <f>H24*L24</f>
        <v>0</v>
      </c>
      <c r="O24" s="154">
        <v>1</v>
      </c>
      <c r="P24" s="124">
        <f>H24*O24</f>
        <v>65</v>
      </c>
      <c r="R24" s="154"/>
      <c r="S24" s="124">
        <f>H24*R24</f>
        <v>0</v>
      </c>
    </row>
    <row r="25" spans="1:19" s="157" customFormat="1" ht="18.75">
      <c r="A25" s="122"/>
      <c r="B25" s="122"/>
      <c r="C25" s="131"/>
      <c r="D25" s="153"/>
      <c r="E25" s="154"/>
      <c r="F25" s="154"/>
      <c r="G25" s="154"/>
      <c r="H25" s="154">
        <f t="shared" si="5"/>
        <v>0</v>
      </c>
      <c r="I25" s="122"/>
      <c r="L25" s="154"/>
      <c r="M25" s="124">
        <f>H25*L25</f>
        <v>0</v>
      </c>
      <c r="O25" s="154"/>
      <c r="P25" s="124">
        <f t="shared" ref="P25:P26" si="6">H25*O25</f>
        <v>0</v>
      </c>
      <c r="R25" s="154"/>
      <c r="S25" s="124">
        <f t="shared" ref="S25:S26" si="7">H25*R25</f>
        <v>0</v>
      </c>
    </row>
    <row r="26" spans="1:19" s="157" customFormat="1" ht="18.75">
      <c r="A26" s="122"/>
      <c r="B26" s="122"/>
      <c r="C26" s="131"/>
      <c r="D26" s="145"/>
      <c r="E26" s="124"/>
      <c r="F26" s="124"/>
      <c r="G26" s="124"/>
      <c r="H26" s="126"/>
      <c r="I26" s="122"/>
      <c r="L26" s="124"/>
      <c r="M26" s="126">
        <f t="shared" ref="M26" si="8">H26*L26</f>
        <v>0</v>
      </c>
      <c r="O26" s="124"/>
      <c r="P26" s="126">
        <f t="shared" si="6"/>
        <v>0</v>
      </c>
      <c r="R26" s="124"/>
      <c r="S26" s="124">
        <f t="shared" si="7"/>
        <v>0</v>
      </c>
    </row>
    <row r="27" spans="1:19" s="157" customFormat="1" ht="18.75">
      <c r="A27" s="151"/>
      <c r="B27" s="151"/>
      <c r="C27" s="135" t="s">
        <v>47</v>
      </c>
      <c r="D27" s="129"/>
      <c r="E27" s="129"/>
      <c r="F27" s="129"/>
      <c r="G27" s="129"/>
      <c r="H27" s="129">
        <f>SUM(H23:H26)</f>
        <v>156</v>
      </c>
      <c r="I27" s="137" t="s">
        <v>22</v>
      </c>
      <c r="L27" s="129"/>
      <c r="M27" s="129">
        <f>SUM(M23:M26)</f>
        <v>0</v>
      </c>
      <c r="O27" s="129"/>
      <c r="P27" s="129">
        <f>SUM(P23:P26)</f>
        <v>156</v>
      </c>
      <c r="R27" s="129"/>
      <c r="S27" s="129">
        <f>SUM(S23:S26)</f>
        <v>0</v>
      </c>
    </row>
    <row r="28" spans="1:19" s="157" customFormat="1" ht="18.75">
      <c r="A28" s="120">
        <v>2</v>
      </c>
      <c r="B28" s="120" t="s">
        <v>50</v>
      </c>
      <c r="C28" s="53" t="s">
        <v>62</v>
      </c>
      <c r="D28" s="144">
        <v>0.6</v>
      </c>
      <c r="E28" s="144">
        <v>4</v>
      </c>
      <c r="F28" s="144">
        <v>1</v>
      </c>
      <c r="G28" s="144">
        <v>2</v>
      </c>
      <c r="H28" s="144">
        <f t="shared" ref="H28:H39" si="9">D28*E28*F28*G28</f>
        <v>4.8</v>
      </c>
      <c r="I28" s="163"/>
      <c r="J28" s="162"/>
      <c r="K28" s="162"/>
      <c r="L28" s="121">
        <v>1</v>
      </c>
      <c r="M28" s="124">
        <f>H28*L28</f>
        <v>4.8</v>
      </c>
      <c r="O28" s="121">
        <v>0</v>
      </c>
      <c r="P28" s="121">
        <f>H28*O28</f>
        <v>0</v>
      </c>
      <c r="R28" s="121"/>
      <c r="S28" s="124">
        <f>H28*R28</f>
        <v>0</v>
      </c>
    </row>
    <row r="29" spans="1:19" s="157" customFormat="1" ht="18.75">
      <c r="A29" s="122"/>
      <c r="B29" s="122"/>
      <c r="C29" s="59"/>
      <c r="D29" s="133">
        <v>4.8</v>
      </c>
      <c r="E29" s="133">
        <v>4</v>
      </c>
      <c r="F29" s="133">
        <v>1</v>
      </c>
      <c r="G29" s="133">
        <v>1</v>
      </c>
      <c r="H29" s="133">
        <f t="shared" si="9"/>
        <v>19.2</v>
      </c>
      <c r="I29" s="161"/>
      <c r="J29" s="162"/>
      <c r="K29" s="162"/>
      <c r="L29" s="154">
        <v>2</v>
      </c>
      <c r="M29" s="124">
        <f>H29*L29</f>
        <v>38.4</v>
      </c>
      <c r="O29" s="154">
        <v>0</v>
      </c>
      <c r="P29" s="124">
        <f>H29*O29</f>
        <v>0</v>
      </c>
      <c r="R29" s="154"/>
      <c r="S29" s="124">
        <f>H29*R29</f>
        <v>0</v>
      </c>
    </row>
    <row r="30" spans="1:19" s="157" customFormat="1" ht="18.75">
      <c r="A30" s="122"/>
      <c r="B30" s="122"/>
      <c r="C30" s="123"/>
      <c r="D30" s="133">
        <v>0.95</v>
      </c>
      <c r="E30" s="133">
        <v>4</v>
      </c>
      <c r="F30" s="133">
        <v>1</v>
      </c>
      <c r="G30" s="133">
        <v>1</v>
      </c>
      <c r="H30" s="133">
        <f t="shared" si="9"/>
        <v>3.8</v>
      </c>
      <c r="I30" s="161"/>
      <c r="J30" s="162"/>
      <c r="K30" s="162"/>
      <c r="L30" s="154">
        <v>2</v>
      </c>
      <c r="M30" s="124">
        <f>H30*L30</f>
        <v>7.6</v>
      </c>
      <c r="O30" s="154">
        <v>0</v>
      </c>
      <c r="P30" s="124">
        <f t="shared" ref="P30:P40" si="10">H30*O30</f>
        <v>0</v>
      </c>
      <c r="R30" s="154"/>
      <c r="S30" s="124">
        <f t="shared" ref="S30:S40" si="11">H30*R30</f>
        <v>0</v>
      </c>
    </row>
    <row r="31" spans="1:19" s="157" customFormat="1" ht="18.75">
      <c r="A31" s="122"/>
      <c r="B31" s="122"/>
      <c r="C31" s="131"/>
      <c r="D31" s="133">
        <v>6</v>
      </c>
      <c r="E31" s="133">
        <v>4</v>
      </c>
      <c r="F31" s="133">
        <v>1</v>
      </c>
      <c r="G31" s="133">
        <v>1</v>
      </c>
      <c r="H31" s="133">
        <f t="shared" si="9"/>
        <v>24</v>
      </c>
      <c r="I31" s="161"/>
      <c r="J31" s="162"/>
      <c r="K31" s="162"/>
      <c r="L31" s="154">
        <v>1</v>
      </c>
      <c r="M31" s="124">
        <f>H31*L31</f>
        <v>24</v>
      </c>
      <c r="O31" s="154">
        <v>1</v>
      </c>
      <c r="P31" s="124">
        <f t="shared" si="10"/>
        <v>24</v>
      </c>
      <c r="R31" s="154"/>
      <c r="S31" s="124">
        <f t="shared" si="11"/>
        <v>0</v>
      </c>
    </row>
    <row r="32" spans="1:19" s="157" customFormat="1" ht="18.75">
      <c r="A32" s="122"/>
      <c r="B32" s="122"/>
      <c r="C32" s="131"/>
      <c r="D32" s="133">
        <v>0.95</v>
      </c>
      <c r="E32" s="133">
        <v>4</v>
      </c>
      <c r="F32" s="133">
        <v>1</v>
      </c>
      <c r="G32" s="133">
        <v>2</v>
      </c>
      <c r="H32" s="133">
        <f>D32*E32*F32*G32</f>
        <v>7.6</v>
      </c>
      <c r="I32" s="161"/>
      <c r="J32" s="162"/>
      <c r="K32" s="162"/>
      <c r="L32" s="124">
        <v>1</v>
      </c>
      <c r="M32" s="124">
        <f>H32*L32</f>
        <v>7.6</v>
      </c>
      <c r="O32" s="124">
        <v>0</v>
      </c>
      <c r="P32" s="124">
        <f>H32*O32</f>
        <v>0</v>
      </c>
      <c r="R32" s="124"/>
      <c r="S32" s="124">
        <f>H32*R32</f>
        <v>0</v>
      </c>
    </row>
    <row r="33" spans="1:19" s="157" customFormat="1" ht="18.75">
      <c r="A33" s="122"/>
      <c r="B33" s="122"/>
      <c r="C33" s="131"/>
      <c r="D33" s="133">
        <v>2.4</v>
      </c>
      <c r="E33" s="133">
        <v>4</v>
      </c>
      <c r="F33" s="133">
        <v>1</v>
      </c>
      <c r="G33" s="133">
        <v>1</v>
      </c>
      <c r="H33" s="133">
        <f t="shared" si="9"/>
        <v>9.6</v>
      </c>
      <c r="I33" s="161"/>
      <c r="J33" s="162"/>
      <c r="K33" s="162"/>
      <c r="L33" s="124">
        <v>2</v>
      </c>
      <c r="M33" s="124">
        <f t="shared" ref="M33:M40" si="12">H33*L33</f>
        <v>19.2</v>
      </c>
      <c r="O33" s="124">
        <v>0</v>
      </c>
      <c r="P33" s="124">
        <f t="shared" si="10"/>
        <v>0</v>
      </c>
      <c r="R33" s="124"/>
      <c r="S33" s="124">
        <f t="shared" si="11"/>
        <v>0</v>
      </c>
    </row>
    <row r="34" spans="1:19" s="157" customFormat="1" ht="18.75">
      <c r="A34" s="122"/>
      <c r="B34" s="122"/>
      <c r="C34" s="131"/>
      <c r="D34" s="133">
        <v>0.6</v>
      </c>
      <c r="E34" s="133">
        <v>4</v>
      </c>
      <c r="F34" s="133">
        <v>1</v>
      </c>
      <c r="G34" s="133">
        <v>1</v>
      </c>
      <c r="H34" s="133">
        <f t="shared" si="9"/>
        <v>2.4</v>
      </c>
      <c r="I34" s="161"/>
      <c r="J34" s="162"/>
      <c r="K34" s="162"/>
      <c r="L34" s="124">
        <v>2</v>
      </c>
      <c r="M34" s="124">
        <f t="shared" si="12"/>
        <v>4.8</v>
      </c>
      <c r="O34" s="124"/>
      <c r="P34" s="124">
        <f t="shared" si="10"/>
        <v>0</v>
      </c>
      <c r="R34" s="124"/>
      <c r="S34" s="124">
        <f t="shared" si="11"/>
        <v>0</v>
      </c>
    </row>
    <row r="35" spans="1:19" s="157" customFormat="1" ht="18.75">
      <c r="A35" s="122"/>
      <c r="B35" s="122"/>
      <c r="C35" s="131"/>
      <c r="D35" s="133">
        <v>6</v>
      </c>
      <c r="E35" s="133">
        <v>4</v>
      </c>
      <c r="F35" s="133">
        <v>1</v>
      </c>
      <c r="G35" s="133">
        <v>1</v>
      </c>
      <c r="H35" s="133">
        <f>D35*E35*F35*G35</f>
        <v>24</v>
      </c>
      <c r="I35" s="161"/>
      <c r="J35" s="162"/>
      <c r="K35" s="162"/>
      <c r="L35" s="124">
        <v>2</v>
      </c>
      <c r="M35" s="124">
        <f t="shared" si="12"/>
        <v>48</v>
      </c>
      <c r="O35" s="124"/>
      <c r="P35" s="124">
        <f t="shared" si="10"/>
        <v>0</v>
      </c>
      <c r="R35" s="124"/>
      <c r="S35" s="124">
        <f t="shared" si="11"/>
        <v>0</v>
      </c>
    </row>
    <row r="36" spans="1:19" s="157" customFormat="1" ht="18.75">
      <c r="A36" s="122"/>
      <c r="B36" s="122"/>
      <c r="C36" s="131"/>
      <c r="D36" s="145">
        <v>-2.85</v>
      </c>
      <c r="E36" s="133">
        <v>1.2</v>
      </c>
      <c r="F36" s="133">
        <v>1</v>
      </c>
      <c r="G36" s="133">
        <v>2</v>
      </c>
      <c r="H36" s="145">
        <f t="shared" si="9"/>
        <v>-6.84</v>
      </c>
      <c r="I36" s="161"/>
      <c r="J36" s="162"/>
      <c r="K36" s="162"/>
      <c r="L36" s="124">
        <v>1</v>
      </c>
      <c r="M36" s="126">
        <f t="shared" si="12"/>
        <v>-6.84</v>
      </c>
      <c r="O36" s="124">
        <v>1</v>
      </c>
      <c r="P36" s="126">
        <f t="shared" si="10"/>
        <v>-6.84</v>
      </c>
      <c r="R36" s="124"/>
      <c r="S36" s="126">
        <f t="shared" si="11"/>
        <v>0</v>
      </c>
    </row>
    <row r="37" spans="1:19" s="157" customFormat="1" ht="18.75">
      <c r="A37" s="122"/>
      <c r="B37" s="122"/>
      <c r="C37" s="131"/>
      <c r="D37" s="145">
        <v>-1.8</v>
      </c>
      <c r="E37" s="133">
        <v>2.4</v>
      </c>
      <c r="F37" s="133">
        <v>1</v>
      </c>
      <c r="G37" s="133">
        <v>1</v>
      </c>
      <c r="H37" s="145">
        <f t="shared" si="9"/>
        <v>-4.32</v>
      </c>
      <c r="I37" s="161"/>
      <c r="J37" s="162"/>
      <c r="K37" s="162"/>
      <c r="L37" s="124">
        <v>2</v>
      </c>
      <c r="M37" s="126">
        <f t="shared" si="12"/>
        <v>-8.64</v>
      </c>
      <c r="O37" s="124"/>
      <c r="P37" s="126">
        <f t="shared" si="10"/>
        <v>0</v>
      </c>
      <c r="R37" s="124"/>
      <c r="S37" s="126">
        <f t="shared" si="11"/>
        <v>0</v>
      </c>
    </row>
    <row r="38" spans="1:19" s="157" customFormat="1" ht="18.75">
      <c r="A38" s="122"/>
      <c r="B38" s="122"/>
      <c r="C38" s="131"/>
      <c r="D38" s="145">
        <v>-1</v>
      </c>
      <c r="E38" s="133">
        <v>2.0499999999999998</v>
      </c>
      <c r="F38" s="133">
        <v>1</v>
      </c>
      <c r="G38" s="133">
        <v>1</v>
      </c>
      <c r="H38" s="145">
        <f>D38*E38*F38*G38</f>
        <v>-2.0499999999999998</v>
      </c>
      <c r="I38" s="161"/>
      <c r="J38" s="162"/>
      <c r="K38" s="162"/>
      <c r="L38" s="124">
        <v>2</v>
      </c>
      <c r="M38" s="126">
        <f t="shared" si="12"/>
        <v>-4.0999999999999996</v>
      </c>
      <c r="O38" s="124"/>
      <c r="P38" s="126">
        <f t="shared" si="10"/>
        <v>0</v>
      </c>
      <c r="R38" s="124"/>
      <c r="S38" s="126">
        <f t="shared" si="11"/>
        <v>0</v>
      </c>
    </row>
    <row r="39" spans="1:19" s="157" customFormat="1" ht="18.75">
      <c r="A39" s="122"/>
      <c r="B39" s="122"/>
      <c r="C39" s="131"/>
      <c r="D39" s="145"/>
      <c r="E39" s="133"/>
      <c r="F39" s="133"/>
      <c r="G39" s="133"/>
      <c r="H39" s="145">
        <f t="shared" si="9"/>
        <v>0</v>
      </c>
      <c r="I39" s="161"/>
      <c r="J39" s="162"/>
      <c r="K39" s="162"/>
      <c r="L39" s="124"/>
      <c r="M39" s="126">
        <f t="shared" si="12"/>
        <v>0</v>
      </c>
      <c r="O39" s="124"/>
      <c r="P39" s="126">
        <f t="shared" si="10"/>
        <v>0</v>
      </c>
      <c r="R39" s="124"/>
      <c r="S39" s="126">
        <f t="shared" si="11"/>
        <v>0</v>
      </c>
    </row>
    <row r="40" spans="1:19" s="157" customFormat="1" ht="18.75">
      <c r="A40" s="122"/>
      <c r="B40" s="122"/>
      <c r="C40" s="131"/>
      <c r="D40" s="133"/>
      <c r="E40" s="133"/>
      <c r="F40" s="133"/>
      <c r="G40" s="133"/>
      <c r="H40" s="133"/>
      <c r="I40" s="161"/>
      <c r="J40" s="162"/>
      <c r="K40" s="162"/>
      <c r="L40" s="124"/>
      <c r="M40" s="126">
        <f t="shared" si="12"/>
        <v>0</v>
      </c>
      <c r="O40" s="124"/>
      <c r="P40" s="126">
        <f t="shared" si="10"/>
        <v>0</v>
      </c>
      <c r="R40" s="124"/>
      <c r="S40" s="126">
        <f t="shared" si="11"/>
        <v>0</v>
      </c>
    </row>
    <row r="41" spans="1:19" s="157" customFormat="1" ht="18.75">
      <c r="A41" s="151"/>
      <c r="B41" s="151"/>
      <c r="C41" s="135" t="s">
        <v>47</v>
      </c>
      <c r="D41" s="129"/>
      <c r="E41" s="129"/>
      <c r="F41" s="129"/>
      <c r="G41" s="129"/>
      <c r="H41" s="129">
        <f>SUM(H28:H40)</f>
        <v>82.190000000000012</v>
      </c>
      <c r="I41" s="137" t="s">
        <v>22</v>
      </c>
      <c r="L41" s="129"/>
      <c r="M41" s="129">
        <f>SUM(M28:M40)</f>
        <v>134.81999999999996</v>
      </c>
      <c r="O41" s="129"/>
      <c r="P41" s="129">
        <f>SUM(P28:P40)</f>
        <v>17.16</v>
      </c>
      <c r="R41" s="129"/>
      <c r="S41" s="129">
        <f>SUM(S28:S40)</f>
        <v>0</v>
      </c>
    </row>
    <row r="42" spans="1:19" s="157" customFormat="1" ht="18.75">
      <c r="A42" s="120">
        <v>3</v>
      </c>
      <c r="B42" s="120" t="s">
        <v>51</v>
      </c>
      <c r="C42" s="53" t="s">
        <v>562</v>
      </c>
      <c r="D42" s="144">
        <v>1</v>
      </c>
      <c r="E42" s="121">
        <v>4</v>
      </c>
      <c r="F42" s="121">
        <v>4</v>
      </c>
      <c r="G42" s="121">
        <v>10</v>
      </c>
      <c r="H42" s="121">
        <f>D42*E42*F42*G42</f>
        <v>160</v>
      </c>
      <c r="I42" s="120"/>
      <c r="L42" s="121"/>
      <c r="M42" s="121"/>
      <c r="O42" s="121"/>
      <c r="P42" s="121"/>
      <c r="R42" s="121"/>
      <c r="S42" s="121"/>
    </row>
    <row r="43" spans="1:19" s="157" customFormat="1" ht="18.75">
      <c r="A43" s="122"/>
      <c r="B43" s="122"/>
      <c r="C43" s="59"/>
      <c r="D43" s="133"/>
      <c r="E43" s="124"/>
      <c r="F43" s="124"/>
      <c r="G43" s="124"/>
      <c r="H43" s="124">
        <f>D43*E43*F43*G43</f>
        <v>0</v>
      </c>
      <c r="I43" s="122"/>
      <c r="L43" s="124"/>
      <c r="M43" s="124"/>
      <c r="O43" s="124"/>
      <c r="P43" s="124"/>
      <c r="R43" s="124"/>
      <c r="S43" s="124"/>
    </row>
    <row r="44" spans="1:19" s="157" customFormat="1" ht="18.75">
      <c r="A44" s="122"/>
      <c r="B44" s="122"/>
      <c r="C44" s="131"/>
      <c r="D44" s="133"/>
      <c r="E44" s="124"/>
      <c r="F44" s="124"/>
      <c r="G44" s="124"/>
      <c r="H44" s="124"/>
      <c r="I44" s="122"/>
      <c r="L44" s="124"/>
      <c r="M44" s="124"/>
      <c r="O44" s="124"/>
      <c r="P44" s="124"/>
      <c r="R44" s="124"/>
      <c r="S44" s="124"/>
    </row>
    <row r="45" spans="1:19" s="157" customFormat="1" ht="18.75">
      <c r="A45" s="151"/>
      <c r="B45" s="151"/>
      <c r="C45" s="135" t="s">
        <v>47</v>
      </c>
      <c r="D45" s="129"/>
      <c r="E45" s="129"/>
      <c r="F45" s="129"/>
      <c r="G45" s="129"/>
      <c r="H45" s="129">
        <f>SUM(H42:H44)</f>
        <v>160</v>
      </c>
      <c r="I45" s="137" t="s">
        <v>22</v>
      </c>
      <c r="L45" s="129"/>
      <c r="M45" s="129"/>
      <c r="O45" s="129"/>
      <c r="P45" s="129"/>
      <c r="R45" s="129"/>
      <c r="S45" s="129"/>
    </row>
    <row r="46" spans="1:19" s="157" customFormat="1" ht="18.75">
      <c r="A46" s="120">
        <v>4</v>
      </c>
      <c r="B46" s="120"/>
      <c r="C46" s="53" t="s">
        <v>563</v>
      </c>
      <c r="D46" s="144">
        <v>4.55</v>
      </c>
      <c r="E46" s="121">
        <v>3.4</v>
      </c>
      <c r="F46" s="121">
        <v>1</v>
      </c>
      <c r="G46" s="121">
        <v>1</v>
      </c>
      <c r="H46" s="121">
        <f>D46*E46*F46*G46</f>
        <v>15.469999999999999</v>
      </c>
      <c r="I46" s="120"/>
      <c r="L46" s="121"/>
      <c r="M46" s="121"/>
      <c r="O46" s="121"/>
      <c r="P46" s="121"/>
      <c r="R46" s="121"/>
      <c r="S46" s="121"/>
    </row>
    <row r="47" spans="1:19" s="157" customFormat="1" ht="18.75">
      <c r="A47" s="122"/>
      <c r="B47" s="122"/>
      <c r="C47" s="59"/>
      <c r="D47" s="133">
        <v>5.6</v>
      </c>
      <c r="E47" s="124">
        <v>1.1000000000000001</v>
      </c>
      <c r="F47" s="124">
        <v>1</v>
      </c>
      <c r="G47" s="124">
        <v>1</v>
      </c>
      <c r="H47" s="124">
        <f>D47*E47*F47*G47</f>
        <v>6.16</v>
      </c>
      <c r="I47" s="122"/>
      <c r="L47" s="124"/>
      <c r="M47" s="124"/>
      <c r="O47" s="124"/>
      <c r="P47" s="124"/>
      <c r="R47" s="124"/>
      <c r="S47" s="124"/>
    </row>
    <row r="48" spans="1:19" s="157" customFormat="1" ht="18.75">
      <c r="A48" s="122"/>
      <c r="B48" s="122"/>
      <c r="C48" s="123"/>
      <c r="D48" s="133"/>
      <c r="E48" s="124"/>
      <c r="F48" s="124"/>
      <c r="G48" s="124"/>
      <c r="H48" s="124">
        <f>D48*E48*F48*G48</f>
        <v>0</v>
      </c>
      <c r="I48" s="122"/>
      <c r="L48" s="124"/>
      <c r="M48" s="124"/>
      <c r="O48" s="124"/>
      <c r="P48" s="124"/>
      <c r="R48" s="124"/>
      <c r="S48" s="124"/>
    </row>
    <row r="49" spans="1:19" s="157" customFormat="1" ht="18.75">
      <c r="A49" s="122"/>
      <c r="B49" s="122"/>
      <c r="C49" s="131"/>
      <c r="D49" s="133"/>
      <c r="E49" s="124"/>
      <c r="F49" s="124"/>
      <c r="G49" s="124"/>
      <c r="H49" s="124"/>
      <c r="I49" s="122"/>
      <c r="L49" s="124"/>
      <c r="M49" s="124"/>
      <c r="O49" s="124"/>
      <c r="P49" s="124"/>
      <c r="R49" s="124"/>
      <c r="S49" s="124"/>
    </row>
    <row r="50" spans="1:19" s="157" customFormat="1" ht="18.75">
      <c r="A50" s="151"/>
      <c r="B50" s="151"/>
      <c r="C50" s="135" t="s">
        <v>47</v>
      </c>
      <c r="D50" s="129"/>
      <c r="E50" s="129"/>
      <c r="F50" s="129"/>
      <c r="G50" s="129"/>
      <c r="H50" s="129">
        <f>SUM(H46:H49)</f>
        <v>21.63</v>
      </c>
      <c r="I50" s="137" t="s">
        <v>22</v>
      </c>
      <c r="L50" s="129"/>
      <c r="M50" s="129"/>
      <c r="O50" s="129"/>
      <c r="P50" s="129"/>
      <c r="R50" s="129"/>
      <c r="S50" s="129"/>
    </row>
    <row r="52" spans="1:19">
      <c r="H52" s="119" t="s">
        <v>68</v>
      </c>
    </row>
    <row r="53" spans="1:19">
      <c r="A53" s="149" t="s">
        <v>369</v>
      </c>
    </row>
    <row r="54" spans="1:19" s="157" customFormat="1" ht="18.75">
      <c r="A54" s="120">
        <v>1</v>
      </c>
      <c r="B54" s="120" t="s">
        <v>49</v>
      </c>
      <c r="C54" s="53" t="s">
        <v>371</v>
      </c>
      <c r="D54" s="144">
        <v>0.88</v>
      </c>
      <c r="E54" s="144">
        <v>4.7</v>
      </c>
      <c r="F54" s="144">
        <v>1</v>
      </c>
      <c r="G54" s="144">
        <v>2</v>
      </c>
      <c r="H54" s="144">
        <f t="shared" ref="H54:H56" si="13">D54*E54*F54*G54</f>
        <v>8.2720000000000002</v>
      </c>
      <c r="I54" s="163"/>
      <c r="J54" s="162"/>
      <c r="K54" s="162"/>
      <c r="L54" s="121">
        <v>1</v>
      </c>
      <c r="M54" s="124">
        <f>H54*L54</f>
        <v>8.2720000000000002</v>
      </c>
      <c r="O54" s="121">
        <v>0</v>
      </c>
      <c r="P54" s="121">
        <f>H54*O54</f>
        <v>0</v>
      </c>
      <c r="R54" s="121"/>
      <c r="S54" s="124">
        <f>H54*R54</f>
        <v>0</v>
      </c>
    </row>
    <row r="55" spans="1:19" s="157" customFormat="1" ht="18.75">
      <c r="A55" s="122"/>
      <c r="B55" s="122"/>
      <c r="C55" s="59"/>
      <c r="D55" s="133">
        <v>0.6</v>
      </c>
      <c r="E55" s="133">
        <v>4.7</v>
      </c>
      <c r="F55" s="133">
        <v>1</v>
      </c>
      <c r="G55" s="133">
        <v>1</v>
      </c>
      <c r="H55" s="133">
        <f t="shared" si="13"/>
        <v>2.82</v>
      </c>
      <c r="I55" s="161"/>
      <c r="J55" s="162"/>
      <c r="K55" s="162"/>
      <c r="L55" s="154">
        <v>1</v>
      </c>
      <c r="M55" s="124">
        <f>H55*L55</f>
        <v>2.82</v>
      </c>
      <c r="O55" s="154"/>
      <c r="P55" s="124">
        <f>H55*O55</f>
        <v>0</v>
      </c>
      <c r="R55" s="154"/>
      <c r="S55" s="124">
        <f>H55*R55</f>
        <v>0</v>
      </c>
    </row>
    <row r="56" spans="1:19" s="157" customFormat="1" ht="18.75">
      <c r="A56" s="122"/>
      <c r="B56" s="122"/>
      <c r="C56" s="123"/>
      <c r="D56" s="133">
        <v>5.19</v>
      </c>
      <c r="E56" s="133">
        <v>2</v>
      </c>
      <c r="F56" s="133">
        <v>1</v>
      </c>
      <c r="G56" s="133">
        <v>1</v>
      </c>
      <c r="H56" s="133">
        <f t="shared" si="13"/>
        <v>10.38</v>
      </c>
      <c r="I56" s="161"/>
      <c r="J56" s="162"/>
      <c r="K56" s="162"/>
      <c r="L56" s="154">
        <v>1</v>
      </c>
      <c r="M56" s="124">
        <f>H56*L56</f>
        <v>10.38</v>
      </c>
      <c r="O56" s="154"/>
      <c r="P56" s="124">
        <f t="shared" ref="P56" si="14">H56*O56</f>
        <v>0</v>
      </c>
      <c r="R56" s="154"/>
      <c r="S56" s="124">
        <f t="shared" ref="S56" si="15">H56*R56</f>
        <v>0</v>
      </c>
    </row>
    <row r="57" spans="1:19" s="157" customFormat="1" ht="18.75">
      <c r="A57" s="122"/>
      <c r="B57" s="122"/>
      <c r="C57" s="131"/>
      <c r="D57" s="133"/>
      <c r="E57" s="133"/>
      <c r="F57" s="133"/>
      <c r="G57" s="133"/>
      <c r="H57" s="133">
        <f t="shared" ref="H57" si="16">D57*E57*F57*G57</f>
        <v>0</v>
      </c>
      <c r="I57" s="161"/>
      <c r="J57" s="162"/>
      <c r="K57" s="162"/>
      <c r="L57" s="124"/>
      <c r="M57" s="124">
        <f t="shared" ref="M57:M61" si="17">H57*L57</f>
        <v>0</v>
      </c>
      <c r="O57" s="124"/>
      <c r="P57" s="124">
        <f t="shared" ref="P57:P61" si="18">H57*O57</f>
        <v>0</v>
      </c>
      <c r="R57" s="124"/>
      <c r="S57" s="124">
        <f t="shared" ref="S57:S61" si="19">H57*R57</f>
        <v>0</v>
      </c>
    </row>
    <row r="58" spans="1:19" s="157" customFormat="1" ht="18.75">
      <c r="A58" s="122"/>
      <c r="B58" s="122"/>
      <c r="C58" s="131"/>
      <c r="D58" s="133"/>
      <c r="E58" s="133"/>
      <c r="F58" s="133"/>
      <c r="G58" s="133"/>
      <c r="H58" s="133">
        <f>D58*E58*F58*G58</f>
        <v>0</v>
      </c>
      <c r="I58" s="161"/>
      <c r="J58" s="162"/>
      <c r="K58" s="162"/>
      <c r="L58" s="124"/>
      <c r="M58" s="124">
        <f t="shared" si="17"/>
        <v>0</v>
      </c>
      <c r="O58" s="124"/>
      <c r="P58" s="124">
        <f t="shared" si="18"/>
        <v>0</v>
      </c>
      <c r="R58" s="124"/>
      <c r="S58" s="124">
        <f t="shared" si="19"/>
        <v>0</v>
      </c>
    </row>
    <row r="59" spans="1:19" s="157" customFormat="1" ht="18.75">
      <c r="A59" s="122"/>
      <c r="B59" s="122"/>
      <c r="C59" s="131"/>
      <c r="D59" s="145"/>
      <c r="E59" s="133"/>
      <c r="F59" s="133"/>
      <c r="G59" s="133"/>
      <c r="H59" s="145">
        <f t="shared" ref="H59" si="20">D59*E59*F59*G59</f>
        <v>0</v>
      </c>
      <c r="I59" s="161"/>
      <c r="J59" s="162"/>
      <c r="K59" s="162"/>
      <c r="L59" s="124"/>
      <c r="M59" s="126">
        <f t="shared" si="17"/>
        <v>0</v>
      </c>
      <c r="O59" s="124"/>
      <c r="P59" s="126">
        <f t="shared" si="18"/>
        <v>0</v>
      </c>
      <c r="R59" s="124"/>
      <c r="S59" s="126">
        <f t="shared" si="19"/>
        <v>0</v>
      </c>
    </row>
    <row r="60" spans="1:19" s="157" customFormat="1" ht="18.75">
      <c r="A60" s="122"/>
      <c r="B60" s="122"/>
      <c r="C60" s="131"/>
      <c r="D60" s="145"/>
      <c r="E60" s="133"/>
      <c r="F60" s="133"/>
      <c r="G60" s="133"/>
      <c r="H60" s="145">
        <f t="shared" ref="H60" si="21">D60*E60*F60*G60</f>
        <v>0</v>
      </c>
      <c r="I60" s="161"/>
      <c r="J60" s="162"/>
      <c r="K60" s="162"/>
      <c r="L60" s="124"/>
      <c r="M60" s="126">
        <f t="shared" si="17"/>
        <v>0</v>
      </c>
      <c r="O60" s="124"/>
      <c r="P60" s="126">
        <f t="shared" si="18"/>
        <v>0</v>
      </c>
      <c r="R60" s="124"/>
      <c r="S60" s="126">
        <f t="shared" si="19"/>
        <v>0</v>
      </c>
    </row>
    <row r="61" spans="1:19" s="157" customFormat="1" ht="18.75">
      <c r="A61" s="122"/>
      <c r="B61" s="122"/>
      <c r="C61" s="131"/>
      <c r="D61" s="133"/>
      <c r="E61" s="133"/>
      <c r="F61" s="133"/>
      <c r="G61" s="133"/>
      <c r="H61" s="133"/>
      <c r="I61" s="161"/>
      <c r="J61" s="162"/>
      <c r="K61" s="162"/>
      <c r="L61" s="124"/>
      <c r="M61" s="126">
        <f t="shared" si="17"/>
        <v>0</v>
      </c>
      <c r="O61" s="124"/>
      <c r="P61" s="126">
        <f t="shared" si="18"/>
        <v>0</v>
      </c>
      <c r="R61" s="124"/>
      <c r="S61" s="126">
        <f t="shared" si="19"/>
        <v>0</v>
      </c>
    </row>
    <row r="62" spans="1:19" s="157" customFormat="1" ht="18.75">
      <c r="A62" s="151"/>
      <c r="B62" s="151"/>
      <c r="C62" s="135" t="s">
        <v>47</v>
      </c>
      <c r="D62" s="129"/>
      <c r="E62" s="129"/>
      <c r="F62" s="129"/>
      <c r="G62" s="129"/>
      <c r="H62" s="129">
        <f>SUM(H54:H61)</f>
        <v>21.472000000000001</v>
      </c>
      <c r="I62" s="137" t="s">
        <v>22</v>
      </c>
      <c r="L62" s="129"/>
      <c r="M62" s="129">
        <f>SUM(M54:M61)</f>
        <v>21.472000000000001</v>
      </c>
      <c r="O62" s="129"/>
      <c r="P62" s="129">
        <f>SUM(P54:P61)</f>
        <v>0</v>
      </c>
      <c r="R62" s="129"/>
      <c r="S62" s="129">
        <f>SUM(S54:S61)</f>
        <v>0</v>
      </c>
    </row>
    <row r="63" spans="1:19" s="157" customFormat="1" ht="18.75">
      <c r="A63" s="120">
        <v>2</v>
      </c>
      <c r="B63" s="120" t="s">
        <v>50</v>
      </c>
      <c r="C63" s="53" t="s">
        <v>373</v>
      </c>
      <c r="D63" s="144">
        <v>5.19</v>
      </c>
      <c r="E63" s="144">
        <v>4.7</v>
      </c>
      <c r="F63" s="144">
        <v>1</v>
      </c>
      <c r="G63" s="144">
        <v>1</v>
      </c>
      <c r="H63" s="144">
        <f t="shared" ref="H63:H66" si="22">D63*E63*F63*G63</f>
        <v>24.393000000000004</v>
      </c>
      <c r="I63" s="163"/>
      <c r="J63" s="162"/>
      <c r="K63" s="162"/>
      <c r="L63" s="121">
        <v>2</v>
      </c>
      <c r="M63" s="124">
        <f>H63*L63</f>
        <v>48.786000000000008</v>
      </c>
      <c r="O63" s="121">
        <v>0</v>
      </c>
      <c r="P63" s="121">
        <f>H63*O63</f>
        <v>0</v>
      </c>
      <c r="R63" s="121"/>
      <c r="S63" s="124">
        <f>H63*R63</f>
        <v>0</v>
      </c>
    </row>
    <row r="64" spans="1:19" s="157" customFormat="1" ht="18.75">
      <c r="A64" s="122"/>
      <c r="B64" s="122"/>
      <c r="C64" s="59" t="s">
        <v>372</v>
      </c>
      <c r="D64" s="133">
        <v>0</v>
      </c>
      <c r="E64" s="133">
        <v>0</v>
      </c>
      <c r="F64" s="133">
        <v>0</v>
      </c>
      <c r="G64" s="133">
        <v>0</v>
      </c>
      <c r="H64" s="133">
        <v>0</v>
      </c>
      <c r="I64" s="161"/>
      <c r="J64" s="162"/>
      <c r="K64" s="162"/>
      <c r="L64" s="154">
        <v>0</v>
      </c>
      <c r="M64" s="124">
        <f>H64*L64</f>
        <v>0</v>
      </c>
      <c r="O64" s="154"/>
      <c r="P64" s="124">
        <f>H64*O64</f>
        <v>0</v>
      </c>
      <c r="R64" s="154"/>
      <c r="S64" s="124">
        <f>H64*R64</f>
        <v>0</v>
      </c>
    </row>
    <row r="65" spans="1:19" s="157" customFormat="1" ht="18.75">
      <c r="A65" s="122"/>
      <c r="B65" s="122"/>
      <c r="C65" s="123"/>
      <c r="D65" s="133"/>
      <c r="E65" s="133"/>
      <c r="F65" s="133"/>
      <c r="G65" s="133"/>
      <c r="H65" s="133">
        <f t="shared" si="22"/>
        <v>0</v>
      </c>
      <c r="I65" s="161"/>
      <c r="J65" s="162"/>
      <c r="K65" s="162"/>
      <c r="L65" s="154"/>
      <c r="M65" s="124">
        <f>H65*L65</f>
        <v>0</v>
      </c>
      <c r="O65" s="154"/>
      <c r="P65" s="124">
        <f t="shared" ref="P65:P70" si="23">H65*O65</f>
        <v>0</v>
      </c>
      <c r="R65" s="154"/>
      <c r="S65" s="124">
        <f t="shared" ref="S65:S70" si="24">H65*R65</f>
        <v>0</v>
      </c>
    </row>
    <row r="66" spans="1:19" s="157" customFormat="1" ht="18.75">
      <c r="A66" s="122"/>
      <c r="B66" s="122"/>
      <c r="C66" s="131"/>
      <c r="D66" s="133"/>
      <c r="E66" s="133"/>
      <c r="F66" s="133"/>
      <c r="G66" s="133"/>
      <c r="H66" s="133">
        <f t="shared" si="22"/>
        <v>0</v>
      </c>
      <c r="I66" s="161"/>
      <c r="J66" s="162"/>
      <c r="K66" s="162"/>
      <c r="L66" s="124"/>
      <c r="M66" s="124">
        <f t="shared" ref="M66:M70" si="25">H66*L66</f>
        <v>0</v>
      </c>
      <c r="O66" s="124"/>
      <c r="P66" s="124">
        <f t="shared" si="23"/>
        <v>0</v>
      </c>
      <c r="R66" s="124"/>
      <c r="S66" s="124">
        <f t="shared" si="24"/>
        <v>0</v>
      </c>
    </row>
    <row r="67" spans="1:19" s="157" customFormat="1" ht="18.75">
      <c r="A67" s="122"/>
      <c r="B67" s="122"/>
      <c r="C67" s="131"/>
      <c r="D67" s="133"/>
      <c r="E67" s="133"/>
      <c r="F67" s="133"/>
      <c r="G67" s="133"/>
      <c r="H67" s="133">
        <f>D67*E67*F67*G67</f>
        <v>0</v>
      </c>
      <c r="I67" s="161"/>
      <c r="J67" s="162"/>
      <c r="K67" s="162"/>
      <c r="L67" s="124"/>
      <c r="M67" s="124">
        <f t="shared" si="25"/>
        <v>0</v>
      </c>
      <c r="O67" s="124"/>
      <c r="P67" s="124">
        <f t="shared" si="23"/>
        <v>0</v>
      </c>
      <c r="R67" s="124"/>
      <c r="S67" s="124">
        <f t="shared" si="24"/>
        <v>0</v>
      </c>
    </row>
    <row r="68" spans="1:19" s="157" customFormat="1" ht="18.75">
      <c r="A68" s="122"/>
      <c r="B68" s="122"/>
      <c r="C68" s="131"/>
      <c r="D68" s="145">
        <v>-1.8</v>
      </c>
      <c r="E68" s="133">
        <v>2.12</v>
      </c>
      <c r="F68" s="133">
        <v>1</v>
      </c>
      <c r="G68" s="133">
        <v>1</v>
      </c>
      <c r="H68" s="145">
        <f t="shared" ref="H68:H69" si="26">D68*E68*F68*G68</f>
        <v>-3.8160000000000003</v>
      </c>
      <c r="I68" s="161"/>
      <c r="J68" s="162"/>
      <c r="K68" s="162"/>
      <c r="L68" s="124">
        <v>2</v>
      </c>
      <c r="M68" s="126">
        <f t="shared" si="25"/>
        <v>-7.6320000000000006</v>
      </c>
      <c r="O68" s="124"/>
      <c r="P68" s="126">
        <f t="shared" si="23"/>
        <v>0</v>
      </c>
      <c r="R68" s="124"/>
      <c r="S68" s="126">
        <f t="shared" si="24"/>
        <v>0</v>
      </c>
    </row>
    <row r="69" spans="1:19" s="157" customFormat="1" ht="18.75">
      <c r="A69" s="122"/>
      <c r="B69" s="122"/>
      <c r="C69" s="131"/>
      <c r="D69" s="145"/>
      <c r="E69" s="133"/>
      <c r="F69" s="133"/>
      <c r="G69" s="133"/>
      <c r="H69" s="145">
        <f t="shared" si="26"/>
        <v>0</v>
      </c>
      <c r="I69" s="161"/>
      <c r="J69" s="162"/>
      <c r="K69" s="162"/>
      <c r="L69" s="124"/>
      <c r="M69" s="126">
        <f t="shared" si="25"/>
        <v>0</v>
      </c>
      <c r="O69" s="124"/>
      <c r="P69" s="126">
        <f t="shared" si="23"/>
        <v>0</v>
      </c>
      <c r="R69" s="124"/>
      <c r="S69" s="126">
        <f t="shared" si="24"/>
        <v>0</v>
      </c>
    </row>
    <row r="70" spans="1:19" s="157" customFormat="1" ht="18.75">
      <c r="A70" s="122"/>
      <c r="B70" s="122"/>
      <c r="C70" s="131"/>
      <c r="D70" s="133"/>
      <c r="E70" s="133"/>
      <c r="F70" s="133"/>
      <c r="G70" s="133"/>
      <c r="H70" s="133"/>
      <c r="I70" s="161"/>
      <c r="J70" s="162"/>
      <c r="K70" s="162"/>
      <c r="L70" s="124"/>
      <c r="M70" s="126">
        <f t="shared" si="25"/>
        <v>0</v>
      </c>
      <c r="O70" s="124"/>
      <c r="P70" s="126">
        <f t="shared" si="23"/>
        <v>0</v>
      </c>
      <c r="R70" s="124"/>
      <c r="S70" s="126">
        <f t="shared" si="24"/>
        <v>0</v>
      </c>
    </row>
    <row r="71" spans="1:19" s="157" customFormat="1" ht="18.75">
      <c r="A71" s="151"/>
      <c r="B71" s="151"/>
      <c r="C71" s="135" t="s">
        <v>47</v>
      </c>
      <c r="D71" s="129"/>
      <c r="E71" s="129"/>
      <c r="F71" s="129"/>
      <c r="G71" s="129"/>
      <c r="H71" s="129">
        <f>SUM(H63:H70)</f>
        <v>20.577000000000005</v>
      </c>
      <c r="I71" s="137" t="s">
        <v>22</v>
      </c>
      <c r="L71" s="129"/>
      <c r="M71" s="129">
        <f>SUM(M63:M70)</f>
        <v>41.154000000000011</v>
      </c>
      <c r="O71" s="129"/>
      <c r="P71" s="129">
        <f>SUM(P63:P70)</f>
        <v>0</v>
      </c>
      <c r="R71" s="129"/>
      <c r="S71" s="129">
        <f>SUM(S63:S70)</f>
        <v>0</v>
      </c>
    </row>
    <row r="72" spans="1:19" s="157" customFormat="1" ht="18.75">
      <c r="A72" s="120">
        <v>3</v>
      </c>
      <c r="B72" s="120" t="s">
        <v>51</v>
      </c>
      <c r="C72" s="53" t="s">
        <v>373</v>
      </c>
      <c r="D72" s="144">
        <v>3.7</v>
      </c>
      <c r="E72" s="144">
        <v>4.7</v>
      </c>
      <c r="F72" s="144">
        <v>1</v>
      </c>
      <c r="G72" s="144">
        <v>1</v>
      </c>
      <c r="H72" s="144">
        <f t="shared" ref="H72" si="27">D72*E72*F72*G72</f>
        <v>17.39</v>
      </c>
      <c r="I72" s="163"/>
      <c r="J72" s="162"/>
      <c r="K72" s="162"/>
      <c r="L72" s="121">
        <v>1</v>
      </c>
      <c r="M72" s="124">
        <f>H72*L72</f>
        <v>17.39</v>
      </c>
      <c r="O72" s="121">
        <v>0</v>
      </c>
      <c r="P72" s="121">
        <f>H72*O72</f>
        <v>0</v>
      </c>
      <c r="R72" s="121"/>
      <c r="S72" s="124">
        <f>H72*R72</f>
        <v>0</v>
      </c>
    </row>
    <row r="73" spans="1:19" s="157" customFormat="1" ht="18.75">
      <c r="A73" s="122"/>
      <c r="B73" s="122"/>
      <c r="C73" s="59" t="s">
        <v>374</v>
      </c>
      <c r="D73" s="133">
        <v>0</v>
      </c>
      <c r="E73" s="133">
        <v>0</v>
      </c>
      <c r="F73" s="133">
        <v>0</v>
      </c>
      <c r="G73" s="133">
        <v>0</v>
      </c>
      <c r="H73" s="133">
        <v>0</v>
      </c>
      <c r="I73" s="161"/>
      <c r="J73" s="162"/>
      <c r="K73" s="162"/>
      <c r="L73" s="154">
        <v>0</v>
      </c>
      <c r="M73" s="124">
        <f>H73*L73</f>
        <v>0</v>
      </c>
      <c r="O73" s="154"/>
      <c r="P73" s="124">
        <f>H73*O73</f>
        <v>0</v>
      </c>
      <c r="R73" s="154"/>
      <c r="S73" s="124">
        <f>H73*R73</f>
        <v>0</v>
      </c>
    </row>
    <row r="74" spans="1:19" s="157" customFormat="1" ht="18.75">
      <c r="A74" s="122"/>
      <c r="B74" s="122"/>
      <c r="C74" s="123"/>
      <c r="D74" s="133"/>
      <c r="E74" s="133"/>
      <c r="F74" s="133"/>
      <c r="G74" s="133"/>
      <c r="H74" s="133">
        <f t="shared" ref="H74:H75" si="28">D74*E74*F74*G74</f>
        <v>0</v>
      </c>
      <c r="I74" s="161"/>
      <c r="J74" s="162"/>
      <c r="K74" s="162"/>
      <c r="L74" s="154"/>
      <c r="M74" s="124">
        <f>H74*L74</f>
        <v>0</v>
      </c>
      <c r="O74" s="154"/>
      <c r="P74" s="124">
        <f t="shared" ref="P74:P79" si="29">H74*O74</f>
        <v>0</v>
      </c>
      <c r="R74" s="154"/>
      <c r="S74" s="124">
        <f t="shared" ref="S74:S79" si="30">H74*R74</f>
        <v>0</v>
      </c>
    </row>
    <row r="75" spans="1:19" s="157" customFormat="1" ht="18.75">
      <c r="A75" s="122"/>
      <c r="B75" s="122"/>
      <c r="C75" s="131"/>
      <c r="D75" s="133"/>
      <c r="E75" s="133"/>
      <c r="F75" s="133"/>
      <c r="G75" s="133"/>
      <c r="H75" s="133">
        <f t="shared" si="28"/>
        <v>0</v>
      </c>
      <c r="I75" s="161"/>
      <c r="J75" s="162"/>
      <c r="K75" s="162"/>
      <c r="L75" s="124"/>
      <c r="M75" s="124">
        <f t="shared" ref="M75:M79" si="31">H75*L75</f>
        <v>0</v>
      </c>
      <c r="O75" s="124"/>
      <c r="P75" s="124">
        <f t="shared" si="29"/>
        <v>0</v>
      </c>
      <c r="R75" s="124"/>
      <c r="S75" s="124">
        <f t="shared" si="30"/>
        <v>0</v>
      </c>
    </row>
    <row r="76" spans="1:19" s="157" customFormat="1" ht="18.75">
      <c r="A76" s="122"/>
      <c r="B76" s="122"/>
      <c r="C76" s="131"/>
      <c r="D76" s="133"/>
      <c r="E76" s="133"/>
      <c r="F76" s="133"/>
      <c r="G76" s="133"/>
      <c r="H76" s="133">
        <f>D76*E76*F76*G76</f>
        <v>0</v>
      </c>
      <c r="I76" s="161"/>
      <c r="J76" s="162"/>
      <c r="K76" s="162"/>
      <c r="L76" s="124"/>
      <c r="M76" s="124">
        <f t="shared" si="31"/>
        <v>0</v>
      </c>
      <c r="O76" s="124"/>
      <c r="P76" s="124">
        <f t="shared" si="29"/>
        <v>0</v>
      </c>
      <c r="R76" s="124"/>
      <c r="S76" s="124">
        <f t="shared" si="30"/>
        <v>0</v>
      </c>
    </row>
    <row r="77" spans="1:19" s="157" customFormat="1" ht="18.75">
      <c r="A77" s="122"/>
      <c r="B77" s="122"/>
      <c r="C77" s="131"/>
      <c r="D77" s="145"/>
      <c r="E77" s="133"/>
      <c r="F77" s="133"/>
      <c r="G77" s="133"/>
      <c r="H77" s="145">
        <f t="shared" ref="H77:H78" si="32">D77*E77*F77*G77</f>
        <v>0</v>
      </c>
      <c r="I77" s="161"/>
      <c r="J77" s="162"/>
      <c r="K77" s="162"/>
      <c r="L77" s="124"/>
      <c r="M77" s="126">
        <f t="shared" si="31"/>
        <v>0</v>
      </c>
      <c r="O77" s="124"/>
      <c r="P77" s="126">
        <f t="shared" si="29"/>
        <v>0</v>
      </c>
      <c r="R77" s="124"/>
      <c r="S77" s="126">
        <f t="shared" si="30"/>
        <v>0</v>
      </c>
    </row>
    <row r="78" spans="1:19" s="157" customFormat="1" ht="18.75">
      <c r="A78" s="122"/>
      <c r="B78" s="122"/>
      <c r="C78" s="131"/>
      <c r="D78" s="145"/>
      <c r="E78" s="133"/>
      <c r="F78" s="133"/>
      <c r="G78" s="133"/>
      <c r="H78" s="145">
        <f t="shared" si="32"/>
        <v>0</v>
      </c>
      <c r="I78" s="161"/>
      <c r="J78" s="162"/>
      <c r="K78" s="162"/>
      <c r="L78" s="124"/>
      <c r="M78" s="126">
        <f t="shared" si="31"/>
        <v>0</v>
      </c>
      <c r="O78" s="124"/>
      <c r="P78" s="126">
        <f t="shared" si="29"/>
        <v>0</v>
      </c>
      <c r="R78" s="124"/>
      <c r="S78" s="126">
        <f t="shared" si="30"/>
        <v>0</v>
      </c>
    </row>
    <row r="79" spans="1:19" s="157" customFormat="1" ht="18.75">
      <c r="A79" s="122"/>
      <c r="B79" s="122"/>
      <c r="C79" s="131"/>
      <c r="D79" s="133"/>
      <c r="E79" s="133"/>
      <c r="F79" s="133"/>
      <c r="G79" s="133"/>
      <c r="H79" s="133"/>
      <c r="I79" s="161"/>
      <c r="J79" s="162"/>
      <c r="K79" s="162"/>
      <c r="L79" s="124"/>
      <c r="M79" s="126">
        <f t="shared" si="31"/>
        <v>0</v>
      </c>
      <c r="O79" s="124"/>
      <c r="P79" s="126">
        <f t="shared" si="29"/>
        <v>0</v>
      </c>
      <c r="R79" s="124"/>
      <c r="S79" s="126">
        <f t="shared" si="30"/>
        <v>0</v>
      </c>
    </row>
    <row r="80" spans="1:19" s="157" customFormat="1" ht="18.75">
      <c r="A80" s="151"/>
      <c r="B80" s="151"/>
      <c r="C80" s="135" t="s">
        <v>47</v>
      </c>
      <c r="D80" s="129"/>
      <c r="E80" s="129"/>
      <c r="F80" s="129"/>
      <c r="G80" s="129"/>
      <c r="H80" s="129">
        <f>SUM(H72:H79)</f>
        <v>17.39</v>
      </c>
      <c r="I80" s="137" t="s">
        <v>22</v>
      </c>
      <c r="L80" s="129"/>
      <c r="M80" s="129">
        <f>SUM(M72:M79)</f>
        <v>17.39</v>
      </c>
      <c r="O80" s="129"/>
      <c r="P80" s="129">
        <f>SUM(P72:P79)</f>
        <v>0</v>
      </c>
      <c r="R80" s="129"/>
      <c r="S80" s="129">
        <f>SUM(S72:S79)</f>
        <v>0</v>
      </c>
    </row>
  </sheetData>
  <mergeCells count="12">
    <mergeCell ref="I2:I3"/>
    <mergeCell ref="A2:A3"/>
    <mergeCell ref="B2:B3"/>
    <mergeCell ref="C2:C3"/>
    <mergeCell ref="D2:F2"/>
    <mergeCell ref="H2:H3"/>
    <mergeCell ref="L1:M1"/>
    <mergeCell ref="O1:P1"/>
    <mergeCell ref="R1:S1"/>
    <mergeCell ref="M2:M3"/>
    <mergeCell ref="P2:P3"/>
    <mergeCell ref="S2:S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I54"/>
  <sheetViews>
    <sheetView topLeftCell="A28" zoomScaleNormal="100" workbookViewId="0">
      <selection activeCell="M24" sqref="M24"/>
    </sheetView>
  </sheetViews>
  <sheetFormatPr defaultRowHeight="21"/>
  <cols>
    <col min="1" max="2" width="9.140625" style="119"/>
    <col min="3" max="3" width="70.7109375" style="149" customWidth="1"/>
    <col min="4" max="258" width="9.140625" style="119"/>
    <col min="259" max="259" width="70.7109375" style="119" customWidth="1"/>
    <col min="260" max="514" width="9.140625" style="119"/>
    <col min="515" max="515" width="70.7109375" style="119" customWidth="1"/>
    <col min="516" max="770" width="9.140625" style="119"/>
    <col min="771" max="771" width="70.7109375" style="119" customWidth="1"/>
    <col min="772" max="1026" width="9.140625" style="119"/>
    <col min="1027" max="1027" width="70.7109375" style="119" customWidth="1"/>
    <col min="1028" max="1282" width="9.140625" style="119"/>
    <col min="1283" max="1283" width="70.7109375" style="119" customWidth="1"/>
    <col min="1284" max="1538" width="9.140625" style="119"/>
    <col min="1539" max="1539" width="70.7109375" style="119" customWidth="1"/>
    <col min="1540" max="1794" width="9.140625" style="119"/>
    <col min="1795" max="1795" width="70.7109375" style="119" customWidth="1"/>
    <col min="1796" max="2050" width="9.140625" style="119"/>
    <col min="2051" max="2051" width="70.7109375" style="119" customWidth="1"/>
    <col min="2052" max="2306" width="9.140625" style="119"/>
    <col min="2307" max="2307" width="70.7109375" style="119" customWidth="1"/>
    <col min="2308" max="2562" width="9.140625" style="119"/>
    <col min="2563" max="2563" width="70.7109375" style="119" customWidth="1"/>
    <col min="2564" max="2818" width="9.140625" style="119"/>
    <col min="2819" max="2819" width="70.7109375" style="119" customWidth="1"/>
    <col min="2820" max="3074" width="9.140625" style="119"/>
    <col min="3075" max="3075" width="70.7109375" style="119" customWidth="1"/>
    <col min="3076" max="3330" width="9.140625" style="119"/>
    <col min="3331" max="3331" width="70.7109375" style="119" customWidth="1"/>
    <col min="3332" max="3586" width="9.140625" style="119"/>
    <col min="3587" max="3587" width="70.7109375" style="119" customWidth="1"/>
    <col min="3588" max="3842" width="9.140625" style="119"/>
    <col min="3843" max="3843" width="70.7109375" style="119" customWidth="1"/>
    <col min="3844" max="4098" width="9.140625" style="119"/>
    <col min="4099" max="4099" width="70.7109375" style="119" customWidth="1"/>
    <col min="4100" max="4354" width="9.140625" style="119"/>
    <col min="4355" max="4355" width="70.7109375" style="119" customWidth="1"/>
    <col min="4356" max="4610" width="9.140625" style="119"/>
    <col min="4611" max="4611" width="70.7109375" style="119" customWidth="1"/>
    <col min="4612" max="4866" width="9.140625" style="119"/>
    <col min="4867" max="4867" width="70.7109375" style="119" customWidth="1"/>
    <col min="4868" max="5122" width="9.140625" style="119"/>
    <col min="5123" max="5123" width="70.7109375" style="119" customWidth="1"/>
    <col min="5124" max="5378" width="9.140625" style="119"/>
    <col min="5379" max="5379" width="70.7109375" style="119" customWidth="1"/>
    <col min="5380" max="5634" width="9.140625" style="119"/>
    <col min="5635" max="5635" width="70.7109375" style="119" customWidth="1"/>
    <col min="5636" max="5890" width="9.140625" style="119"/>
    <col min="5891" max="5891" width="70.7109375" style="119" customWidth="1"/>
    <col min="5892" max="6146" width="9.140625" style="119"/>
    <col min="6147" max="6147" width="70.7109375" style="119" customWidth="1"/>
    <col min="6148" max="6402" width="9.140625" style="119"/>
    <col min="6403" max="6403" width="70.7109375" style="119" customWidth="1"/>
    <col min="6404" max="6658" width="9.140625" style="119"/>
    <col min="6659" max="6659" width="70.7109375" style="119" customWidth="1"/>
    <col min="6660" max="6914" width="9.140625" style="119"/>
    <col min="6915" max="6915" width="70.7109375" style="119" customWidth="1"/>
    <col min="6916" max="7170" width="9.140625" style="119"/>
    <col min="7171" max="7171" width="70.7109375" style="119" customWidth="1"/>
    <col min="7172" max="7426" width="9.140625" style="119"/>
    <col min="7427" max="7427" width="70.7109375" style="119" customWidth="1"/>
    <col min="7428" max="7682" width="9.140625" style="119"/>
    <col min="7683" max="7683" width="70.7109375" style="119" customWidth="1"/>
    <col min="7684" max="7938" width="9.140625" style="119"/>
    <col min="7939" max="7939" width="70.7109375" style="119" customWidth="1"/>
    <col min="7940" max="8194" width="9.140625" style="119"/>
    <col min="8195" max="8195" width="70.7109375" style="119" customWidth="1"/>
    <col min="8196" max="8450" width="9.140625" style="119"/>
    <col min="8451" max="8451" width="70.7109375" style="119" customWidth="1"/>
    <col min="8452" max="8706" width="9.140625" style="119"/>
    <col min="8707" max="8707" width="70.7109375" style="119" customWidth="1"/>
    <col min="8708" max="8962" width="9.140625" style="119"/>
    <col min="8963" max="8963" width="70.7109375" style="119" customWidth="1"/>
    <col min="8964" max="9218" width="9.140625" style="119"/>
    <col min="9219" max="9219" width="70.7109375" style="119" customWidth="1"/>
    <col min="9220" max="9474" width="9.140625" style="119"/>
    <col min="9475" max="9475" width="70.7109375" style="119" customWidth="1"/>
    <col min="9476" max="9730" width="9.140625" style="119"/>
    <col min="9731" max="9731" width="70.7109375" style="119" customWidth="1"/>
    <col min="9732" max="9986" width="9.140625" style="119"/>
    <col min="9987" max="9987" width="70.7109375" style="119" customWidth="1"/>
    <col min="9988" max="10242" width="9.140625" style="119"/>
    <col min="10243" max="10243" width="70.7109375" style="119" customWidth="1"/>
    <col min="10244" max="10498" width="9.140625" style="119"/>
    <col min="10499" max="10499" width="70.7109375" style="119" customWidth="1"/>
    <col min="10500" max="10754" width="9.140625" style="119"/>
    <col min="10755" max="10755" width="70.7109375" style="119" customWidth="1"/>
    <col min="10756" max="11010" width="9.140625" style="119"/>
    <col min="11011" max="11011" width="70.7109375" style="119" customWidth="1"/>
    <col min="11012" max="11266" width="9.140625" style="119"/>
    <col min="11267" max="11267" width="70.7109375" style="119" customWidth="1"/>
    <col min="11268" max="11522" width="9.140625" style="119"/>
    <col min="11523" max="11523" width="70.7109375" style="119" customWidth="1"/>
    <col min="11524" max="11778" width="9.140625" style="119"/>
    <col min="11779" max="11779" width="70.7109375" style="119" customWidth="1"/>
    <col min="11780" max="12034" width="9.140625" style="119"/>
    <col min="12035" max="12035" width="70.7109375" style="119" customWidth="1"/>
    <col min="12036" max="12290" width="9.140625" style="119"/>
    <col min="12291" max="12291" width="70.7109375" style="119" customWidth="1"/>
    <col min="12292" max="12546" width="9.140625" style="119"/>
    <col min="12547" max="12547" width="70.7109375" style="119" customWidth="1"/>
    <col min="12548" max="12802" width="9.140625" style="119"/>
    <col min="12803" max="12803" width="70.7109375" style="119" customWidth="1"/>
    <col min="12804" max="13058" width="9.140625" style="119"/>
    <col min="13059" max="13059" width="70.7109375" style="119" customWidth="1"/>
    <col min="13060" max="13314" width="9.140625" style="119"/>
    <col min="13315" max="13315" width="70.7109375" style="119" customWidth="1"/>
    <col min="13316" max="13570" width="9.140625" style="119"/>
    <col min="13571" max="13571" width="70.7109375" style="119" customWidth="1"/>
    <col min="13572" max="13826" width="9.140625" style="119"/>
    <col min="13827" max="13827" width="70.7109375" style="119" customWidth="1"/>
    <col min="13828" max="14082" width="9.140625" style="119"/>
    <col min="14083" max="14083" width="70.7109375" style="119" customWidth="1"/>
    <col min="14084" max="14338" width="9.140625" style="119"/>
    <col min="14339" max="14339" width="70.7109375" style="119" customWidth="1"/>
    <col min="14340" max="14594" width="9.140625" style="119"/>
    <col min="14595" max="14595" width="70.7109375" style="119" customWidth="1"/>
    <col min="14596" max="14850" width="9.140625" style="119"/>
    <col min="14851" max="14851" width="70.7109375" style="119" customWidth="1"/>
    <col min="14852" max="15106" width="9.140625" style="119"/>
    <col min="15107" max="15107" width="70.7109375" style="119" customWidth="1"/>
    <col min="15108" max="15362" width="9.140625" style="119"/>
    <col min="15363" max="15363" width="70.7109375" style="119" customWidth="1"/>
    <col min="15364" max="15618" width="9.140625" style="119"/>
    <col min="15619" max="15619" width="70.7109375" style="119" customWidth="1"/>
    <col min="15620" max="15874" width="9.140625" style="119"/>
    <col min="15875" max="15875" width="70.7109375" style="119" customWidth="1"/>
    <col min="15876" max="16130" width="9.140625" style="119"/>
    <col min="16131" max="16131" width="70.7109375" style="119" customWidth="1"/>
    <col min="16132" max="16384" width="9.140625" style="119"/>
  </cols>
  <sheetData>
    <row r="1" spans="1:9">
      <c r="A1" s="147" t="s">
        <v>25</v>
      </c>
      <c r="B1" s="148"/>
    </row>
    <row r="2" spans="1:9">
      <c r="A2" s="934" t="s">
        <v>37</v>
      </c>
      <c r="B2" s="934" t="s">
        <v>38</v>
      </c>
      <c r="C2" s="934" t="s">
        <v>3</v>
      </c>
      <c r="D2" s="935" t="s">
        <v>39</v>
      </c>
      <c r="E2" s="935"/>
      <c r="F2" s="935"/>
      <c r="G2" s="150" t="s">
        <v>40</v>
      </c>
      <c r="H2" s="934" t="s">
        <v>41</v>
      </c>
      <c r="I2" s="934" t="s">
        <v>5</v>
      </c>
    </row>
    <row r="3" spans="1:9">
      <c r="A3" s="934"/>
      <c r="B3" s="934"/>
      <c r="C3" s="934"/>
      <c r="D3" s="150" t="s">
        <v>42</v>
      </c>
      <c r="E3" s="150" t="s">
        <v>43</v>
      </c>
      <c r="F3" s="150" t="s">
        <v>55</v>
      </c>
      <c r="G3" s="150" t="s">
        <v>44</v>
      </c>
      <c r="H3" s="934"/>
      <c r="I3" s="934"/>
    </row>
    <row r="4" spans="1:9">
      <c r="A4" s="117"/>
      <c r="B4" s="117"/>
      <c r="C4" s="143"/>
      <c r="D4" s="118"/>
      <c r="E4" s="118"/>
      <c r="F4" s="118"/>
      <c r="G4" s="118"/>
      <c r="H4" s="117"/>
      <c r="I4" s="117"/>
    </row>
    <row r="5" spans="1:9" s="114" customFormat="1" ht="18.75">
      <c r="A5" s="120">
        <v>1</v>
      </c>
      <c r="B5" s="120" t="s">
        <v>52</v>
      </c>
      <c r="C5" s="53" t="s">
        <v>63</v>
      </c>
      <c r="D5" s="144">
        <v>6</v>
      </c>
      <c r="E5" s="121">
        <v>6.5</v>
      </c>
      <c r="F5" s="121">
        <v>1</v>
      </c>
      <c r="G5" s="121">
        <v>1</v>
      </c>
      <c r="H5" s="121">
        <f>D5*E5*F5*G5</f>
        <v>39</v>
      </c>
      <c r="I5" s="120"/>
    </row>
    <row r="6" spans="1:9" s="114" customFormat="1" ht="18.75">
      <c r="A6" s="122"/>
      <c r="B6" s="122"/>
      <c r="C6" s="59"/>
      <c r="D6" s="153"/>
      <c r="E6" s="154"/>
      <c r="F6" s="154"/>
      <c r="G6" s="154"/>
      <c r="H6" s="154">
        <f>D6*E6*F6*G6</f>
        <v>0</v>
      </c>
      <c r="I6" s="122"/>
    </row>
    <row r="7" spans="1:9" s="156" customFormat="1" ht="18.75">
      <c r="A7" s="122"/>
      <c r="B7" s="122"/>
      <c r="C7" s="131"/>
      <c r="D7" s="145">
        <v>-1.9</v>
      </c>
      <c r="E7" s="124">
        <v>0.85</v>
      </c>
      <c r="F7" s="124">
        <v>1</v>
      </c>
      <c r="G7" s="124">
        <v>1</v>
      </c>
      <c r="H7" s="126">
        <f>D7*E7*F7*G7</f>
        <v>-1.615</v>
      </c>
      <c r="I7" s="122"/>
    </row>
    <row r="8" spans="1:9" s="114" customFormat="1" ht="18.75">
      <c r="A8" s="122"/>
      <c r="B8" s="122"/>
      <c r="C8" s="131"/>
      <c r="D8" s="145"/>
      <c r="E8" s="124"/>
      <c r="F8" s="124"/>
      <c r="G8" s="124"/>
      <c r="H8" s="126"/>
      <c r="I8" s="122"/>
    </row>
    <row r="9" spans="1:9" s="114" customFormat="1" ht="18.75">
      <c r="A9" s="151"/>
      <c r="B9" s="151"/>
      <c r="C9" s="135" t="s">
        <v>47</v>
      </c>
      <c r="D9" s="129"/>
      <c r="E9" s="129"/>
      <c r="F9" s="129"/>
      <c r="G9" s="129"/>
      <c r="H9" s="129">
        <f>SUM(H5:H8)</f>
        <v>37.384999999999998</v>
      </c>
      <c r="I9" s="137" t="s">
        <v>22</v>
      </c>
    </row>
    <row r="10" spans="1:9" s="114" customFormat="1" ht="18.75">
      <c r="A10" s="120">
        <v>2</v>
      </c>
      <c r="B10" s="120" t="s">
        <v>53</v>
      </c>
      <c r="C10" s="53" t="s">
        <v>568</v>
      </c>
      <c r="D10" s="144">
        <v>42</v>
      </c>
      <c r="E10" s="121">
        <v>6.5</v>
      </c>
      <c r="F10" s="121">
        <v>1</v>
      </c>
      <c r="G10" s="121">
        <v>1</v>
      </c>
      <c r="H10" s="121">
        <f t="shared" ref="H10:H17" si="0">D10*E10*F10*G10</f>
        <v>273</v>
      </c>
      <c r="I10" s="120"/>
    </row>
    <row r="11" spans="1:9" s="114" customFormat="1" ht="18.75">
      <c r="A11" s="122"/>
      <c r="B11" s="122"/>
      <c r="C11" s="59"/>
      <c r="D11" s="133">
        <v>5</v>
      </c>
      <c r="E11" s="124">
        <v>11.75</v>
      </c>
      <c r="F11" s="124">
        <v>1</v>
      </c>
      <c r="G11" s="124">
        <v>1</v>
      </c>
      <c r="H11" s="124">
        <f t="shared" si="0"/>
        <v>58.75</v>
      </c>
      <c r="I11" s="122"/>
    </row>
    <row r="12" spans="1:9" s="146" customFormat="1" ht="18.75">
      <c r="A12" s="122"/>
      <c r="B12" s="122"/>
      <c r="C12" s="131"/>
      <c r="D12" s="145">
        <v>-0.95</v>
      </c>
      <c r="E12" s="124">
        <v>6</v>
      </c>
      <c r="F12" s="124">
        <v>1</v>
      </c>
      <c r="G12" s="124">
        <v>1</v>
      </c>
      <c r="H12" s="126">
        <f t="shared" si="0"/>
        <v>-5.6999999999999993</v>
      </c>
      <c r="I12" s="122"/>
    </row>
    <row r="13" spans="1:9" s="146" customFormat="1" ht="18.75">
      <c r="A13" s="122"/>
      <c r="B13" s="122"/>
      <c r="C13" s="131"/>
      <c r="D13" s="145">
        <v>-2.5</v>
      </c>
      <c r="E13" s="124">
        <v>2.35</v>
      </c>
      <c r="F13" s="124">
        <v>1</v>
      </c>
      <c r="G13" s="124">
        <v>1</v>
      </c>
      <c r="H13" s="126">
        <f t="shared" si="0"/>
        <v>-5.875</v>
      </c>
      <c r="I13" s="122"/>
    </row>
    <row r="14" spans="1:9" s="156" customFormat="1" ht="18.75">
      <c r="A14" s="122"/>
      <c r="B14" s="122"/>
      <c r="C14" s="131"/>
      <c r="D14" s="145">
        <v>-6</v>
      </c>
      <c r="E14" s="124">
        <v>2.35</v>
      </c>
      <c r="F14" s="124">
        <v>1</v>
      </c>
      <c r="G14" s="124">
        <v>1</v>
      </c>
      <c r="H14" s="126">
        <f t="shared" si="0"/>
        <v>-14.100000000000001</v>
      </c>
      <c r="I14" s="122"/>
    </row>
    <row r="15" spans="1:9" s="156" customFormat="1" ht="18.75">
      <c r="A15" s="122"/>
      <c r="B15" s="122"/>
      <c r="C15" s="131"/>
      <c r="D15" s="145"/>
      <c r="E15" s="124"/>
      <c r="F15" s="124"/>
      <c r="G15" s="124"/>
      <c r="H15" s="126">
        <f t="shared" si="0"/>
        <v>0</v>
      </c>
      <c r="I15" s="122"/>
    </row>
    <row r="16" spans="1:9" s="156" customFormat="1" ht="18.75">
      <c r="A16" s="122"/>
      <c r="B16" s="122"/>
      <c r="C16" s="131"/>
      <c r="D16" s="145"/>
      <c r="E16" s="124"/>
      <c r="F16" s="124"/>
      <c r="G16" s="124"/>
      <c r="H16" s="126">
        <f t="shared" si="0"/>
        <v>0</v>
      </c>
      <c r="I16" s="122"/>
    </row>
    <row r="17" spans="1:9" s="156" customFormat="1" ht="18.75">
      <c r="A17" s="122"/>
      <c r="B17" s="122"/>
      <c r="C17" s="131"/>
      <c r="D17" s="145"/>
      <c r="E17" s="124"/>
      <c r="F17" s="124"/>
      <c r="G17" s="124"/>
      <c r="H17" s="126">
        <f t="shared" si="0"/>
        <v>0</v>
      </c>
      <c r="I17" s="122"/>
    </row>
    <row r="18" spans="1:9" s="114" customFormat="1" ht="18.75">
      <c r="A18" s="122"/>
      <c r="B18" s="122"/>
      <c r="C18" s="131"/>
      <c r="D18" s="133"/>
      <c r="E18" s="124"/>
      <c r="F18" s="124"/>
      <c r="G18" s="124"/>
      <c r="H18" s="124"/>
      <c r="I18" s="122"/>
    </row>
    <row r="19" spans="1:9" s="114" customFormat="1" ht="18.75">
      <c r="A19" s="151"/>
      <c r="B19" s="151"/>
      <c r="C19" s="135" t="s">
        <v>47</v>
      </c>
      <c r="D19" s="129"/>
      <c r="E19" s="129"/>
      <c r="F19" s="129"/>
      <c r="G19" s="129"/>
      <c r="H19" s="129">
        <f>SUM(H10:H18)</f>
        <v>306.07499999999999</v>
      </c>
      <c r="I19" s="137" t="s">
        <v>22</v>
      </c>
    </row>
    <row r="20" spans="1:9" s="114" customFormat="1" ht="18.75">
      <c r="A20" s="120">
        <v>3</v>
      </c>
      <c r="B20" s="120" t="s">
        <v>54</v>
      </c>
      <c r="C20" s="53" t="s">
        <v>565</v>
      </c>
      <c r="D20" s="144">
        <v>0.95</v>
      </c>
      <c r="E20" s="121">
        <v>1.8</v>
      </c>
      <c r="F20" s="121">
        <v>1</v>
      </c>
      <c r="G20" s="121">
        <v>1</v>
      </c>
      <c r="H20" s="121">
        <f>D20*E20*F20*G20</f>
        <v>1.71</v>
      </c>
      <c r="I20" s="120"/>
    </row>
    <row r="21" spans="1:9" s="114" customFormat="1" ht="18.75">
      <c r="A21" s="122"/>
      <c r="B21" s="122"/>
      <c r="C21" s="131"/>
      <c r="D21" s="133">
        <v>2.35</v>
      </c>
      <c r="E21" s="124">
        <v>2.5</v>
      </c>
      <c r="F21" s="124">
        <v>1</v>
      </c>
      <c r="G21" s="124">
        <v>1</v>
      </c>
      <c r="H21" s="124">
        <f>D21*E21*F21*G21</f>
        <v>5.875</v>
      </c>
      <c r="I21" s="122"/>
    </row>
    <row r="22" spans="1:9" s="114" customFormat="1" ht="18.75">
      <c r="A22" s="122"/>
      <c r="B22" s="122"/>
      <c r="C22" s="123"/>
      <c r="D22" s="133">
        <v>2.35</v>
      </c>
      <c r="E22" s="124">
        <v>6</v>
      </c>
      <c r="F22" s="124">
        <v>1</v>
      </c>
      <c r="G22" s="124">
        <v>1</v>
      </c>
      <c r="H22" s="124">
        <f>D22*E22*F22*G22</f>
        <v>14.100000000000001</v>
      </c>
      <c r="I22" s="122"/>
    </row>
    <row r="23" spans="1:9" s="114" customFormat="1" ht="18.75">
      <c r="A23" s="122"/>
      <c r="B23" s="122"/>
      <c r="C23" s="131"/>
      <c r="D23" s="133">
        <v>5.05</v>
      </c>
      <c r="E23" s="124">
        <v>6</v>
      </c>
      <c r="F23" s="124">
        <v>1</v>
      </c>
      <c r="G23" s="124">
        <v>0.5</v>
      </c>
      <c r="H23" s="124">
        <f>D23*E23*F23*G23</f>
        <v>15.149999999999999</v>
      </c>
      <c r="I23" s="122"/>
    </row>
    <row r="24" spans="1:9" s="114" customFormat="1" ht="18.75">
      <c r="A24" s="122"/>
      <c r="B24" s="122"/>
      <c r="C24" s="131"/>
      <c r="D24" s="133"/>
      <c r="E24" s="124"/>
      <c r="F24" s="124"/>
      <c r="G24" s="124"/>
      <c r="H24" s="124"/>
      <c r="I24" s="122"/>
    </row>
    <row r="25" spans="1:9" s="114" customFormat="1" ht="18.75">
      <c r="A25" s="151"/>
      <c r="B25" s="151"/>
      <c r="C25" s="135" t="s">
        <v>47</v>
      </c>
      <c r="D25" s="129"/>
      <c r="E25" s="129"/>
      <c r="F25" s="129"/>
      <c r="G25" s="129"/>
      <c r="H25" s="129">
        <f>SUM(H20:H24)</f>
        <v>36.835000000000001</v>
      </c>
      <c r="I25" s="137" t="s">
        <v>22</v>
      </c>
    </row>
    <row r="26" spans="1:9" s="157" customFormat="1" ht="18.75">
      <c r="A26" s="120">
        <v>4</v>
      </c>
      <c r="B26" s="120" t="s">
        <v>566</v>
      </c>
      <c r="C26" s="53" t="s">
        <v>567</v>
      </c>
      <c r="D26" s="144">
        <v>48</v>
      </c>
      <c r="E26" s="121">
        <v>6.5</v>
      </c>
      <c r="F26" s="121">
        <v>1</v>
      </c>
      <c r="G26" s="121">
        <v>1</v>
      </c>
      <c r="H26" s="121">
        <f>D26*E26*F26*G26</f>
        <v>312</v>
      </c>
      <c r="I26" s="120"/>
    </row>
    <row r="27" spans="1:9" s="157" customFormat="1" ht="18.75">
      <c r="A27" s="122"/>
      <c r="B27" s="122"/>
      <c r="C27" s="131"/>
      <c r="D27" s="133">
        <v>5</v>
      </c>
      <c r="E27" s="124">
        <v>11.75</v>
      </c>
      <c r="F27" s="124">
        <v>1</v>
      </c>
      <c r="G27" s="124">
        <v>1</v>
      </c>
      <c r="H27" s="124">
        <f>D27*E27*F27*G27</f>
        <v>58.75</v>
      </c>
      <c r="I27" s="122"/>
    </row>
    <row r="28" spans="1:9" s="157" customFormat="1" ht="18.75">
      <c r="A28" s="122"/>
      <c r="B28" s="122"/>
      <c r="C28" s="123"/>
      <c r="D28" s="133"/>
      <c r="E28" s="124"/>
      <c r="F28" s="124"/>
      <c r="G28" s="124"/>
      <c r="H28" s="124"/>
      <c r="I28" s="122"/>
    </row>
    <row r="29" spans="1:9" s="157" customFormat="1" ht="18.75">
      <c r="A29" s="122"/>
      <c r="B29" s="122"/>
      <c r="C29" s="131"/>
      <c r="D29" s="133"/>
      <c r="E29" s="124"/>
      <c r="F29" s="124"/>
      <c r="G29" s="124"/>
      <c r="H29" s="124"/>
      <c r="I29" s="122"/>
    </row>
    <row r="30" spans="1:9" s="157" customFormat="1" ht="18.75">
      <c r="A30" s="122"/>
      <c r="B30" s="122"/>
      <c r="C30" s="131"/>
      <c r="D30" s="133"/>
      <c r="E30" s="124"/>
      <c r="F30" s="124"/>
      <c r="G30" s="124"/>
      <c r="H30" s="124"/>
      <c r="I30" s="122"/>
    </row>
    <row r="31" spans="1:9" s="157" customFormat="1" ht="18.75">
      <c r="A31" s="151"/>
      <c r="B31" s="151"/>
      <c r="C31" s="135" t="s">
        <v>47</v>
      </c>
      <c r="D31" s="129"/>
      <c r="E31" s="129"/>
      <c r="F31" s="129"/>
      <c r="G31" s="129"/>
      <c r="H31" s="129">
        <f>SUM(H26:H30)</f>
        <v>370.75</v>
      </c>
      <c r="I31" s="137" t="s">
        <v>22</v>
      </c>
    </row>
    <row r="33" spans="1:9">
      <c r="A33" s="424" t="s">
        <v>375</v>
      </c>
      <c r="B33" s="148"/>
    </row>
    <row r="34" spans="1:9">
      <c r="A34" s="934" t="s">
        <v>37</v>
      </c>
      <c r="B34" s="934" t="s">
        <v>38</v>
      </c>
      <c r="C34" s="934" t="s">
        <v>3</v>
      </c>
      <c r="D34" s="935" t="s">
        <v>39</v>
      </c>
      <c r="E34" s="935"/>
      <c r="F34" s="935"/>
      <c r="G34" s="423" t="s">
        <v>40</v>
      </c>
      <c r="H34" s="934" t="s">
        <v>41</v>
      </c>
      <c r="I34" s="934" t="s">
        <v>5</v>
      </c>
    </row>
    <row r="35" spans="1:9">
      <c r="A35" s="934"/>
      <c r="B35" s="934"/>
      <c r="C35" s="934"/>
      <c r="D35" s="423" t="s">
        <v>42</v>
      </c>
      <c r="E35" s="423" t="s">
        <v>43</v>
      </c>
      <c r="F35" s="423" t="s">
        <v>55</v>
      </c>
      <c r="G35" s="423" t="s">
        <v>44</v>
      </c>
      <c r="H35" s="934"/>
      <c r="I35" s="934"/>
    </row>
    <row r="36" spans="1:9">
      <c r="A36" s="117"/>
      <c r="B36" s="117"/>
      <c r="C36" s="143"/>
      <c r="D36" s="118"/>
      <c r="E36" s="118"/>
      <c r="F36" s="118"/>
      <c r="G36" s="118"/>
      <c r="H36" s="117"/>
      <c r="I36" s="117"/>
    </row>
    <row r="37" spans="1:9" s="157" customFormat="1" ht="18.75">
      <c r="A37" s="120">
        <v>1</v>
      </c>
      <c r="B37" s="120" t="s">
        <v>52</v>
      </c>
      <c r="C37" s="53" t="s">
        <v>376</v>
      </c>
      <c r="D37" s="144">
        <v>5.72</v>
      </c>
      <c r="E37" s="121">
        <v>11.05</v>
      </c>
      <c r="F37" s="121">
        <v>1</v>
      </c>
      <c r="G37" s="121">
        <v>1</v>
      </c>
      <c r="H37" s="121">
        <f>D37*E37*F37*G37</f>
        <v>63.206000000000003</v>
      </c>
      <c r="I37" s="120"/>
    </row>
    <row r="38" spans="1:9" s="157" customFormat="1" ht="18.75">
      <c r="A38" s="122"/>
      <c r="B38" s="122"/>
      <c r="C38" s="59"/>
      <c r="D38" s="153"/>
      <c r="E38" s="154"/>
      <c r="F38" s="154"/>
      <c r="G38" s="154"/>
      <c r="H38" s="154">
        <f>D38*E38*F38*G38</f>
        <v>0</v>
      </c>
      <c r="I38" s="122"/>
    </row>
    <row r="39" spans="1:9" s="157" customFormat="1" ht="18.75">
      <c r="A39" s="122"/>
      <c r="B39" s="122"/>
      <c r="C39" s="131"/>
      <c r="D39" s="145"/>
      <c r="E39" s="124"/>
      <c r="F39" s="124"/>
      <c r="G39" s="124"/>
      <c r="H39" s="126">
        <f>D39*E39*F39*G39</f>
        <v>0</v>
      </c>
      <c r="I39" s="122"/>
    </row>
    <row r="40" spans="1:9" s="157" customFormat="1" ht="18.75">
      <c r="A40" s="122"/>
      <c r="B40" s="122"/>
      <c r="C40" s="131"/>
      <c r="D40" s="145"/>
      <c r="E40" s="124"/>
      <c r="F40" s="124"/>
      <c r="G40" s="124"/>
      <c r="H40" s="126"/>
      <c r="I40" s="122"/>
    </row>
    <row r="41" spans="1:9" s="157" customFormat="1" ht="18.75">
      <c r="A41" s="151"/>
      <c r="B41" s="151"/>
      <c r="C41" s="135" t="s">
        <v>47</v>
      </c>
      <c r="D41" s="129"/>
      <c r="E41" s="129"/>
      <c r="F41" s="129"/>
      <c r="G41" s="129"/>
      <c r="H41" s="129">
        <f>SUM(H37:H40)</f>
        <v>63.206000000000003</v>
      </c>
      <c r="I41" s="137" t="s">
        <v>22</v>
      </c>
    </row>
    <row r="42" spans="1:9" s="157" customFormat="1" ht="18.75">
      <c r="A42" s="120">
        <v>2</v>
      </c>
      <c r="B42" s="120" t="s">
        <v>53</v>
      </c>
      <c r="C42" s="53" t="s">
        <v>377</v>
      </c>
      <c r="D42" s="144">
        <v>1.2</v>
      </c>
      <c r="E42" s="121">
        <v>4.05</v>
      </c>
      <c r="F42" s="121">
        <v>1</v>
      </c>
      <c r="G42" s="121">
        <v>1</v>
      </c>
      <c r="H42" s="121">
        <f t="shared" ref="H42:H44" si="1">D42*E42*F42*G42</f>
        <v>4.8599999999999994</v>
      </c>
      <c r="I42" s="120"/>
    </row>
    <row r="43" spans="1:9" s="157" customFormat="1" ht="18.75">
      <c r="A43" s="122"/>
      <c r="B43" s="122"/>
      <c r="C43" s="59"/>
      <c r="D43" s="133">
        <v>2.2000000000000002</v>
      </c>
      <c r="E43" s="124">
        <v>5.16</v>
      </c>
      <c r="F43" s="124">
        <v>1</v>
      </c>
      <c r="G43" s="124">
        <v>1</v>
      </c>
      <c r="H43" s="124">
        <f t="shared" si="1"/>
        <v>11.352000000000002</v>
      </c>
      <c r="I43" s="122"/>
    </row>
    <row r="44" spans="1:9" s="157" customFormat="1" ht="18.75">
      <c r="A44" s="122"/>
      <c r="B44" s="122"/>
      <c r="C44" s="123"/>
      <c r="D44" s="133">
        <v>1.7</v>
      </c>
      <c r="E44" s="124">
        <v>7.74</v>
      </c>
      <c r="F44" s="124">
        <v>1</v>
      </c>
      <c r="G44" s="124">
        <v>1</v>
      </c>
      <c r="H44" s="124">
        <f t="shared" si="1"/>
        <v>13.157999999999999</v>
      </c>
      <c r="I44" s="122"/>
    </row>
    <row r="45" spans="1:9" s="157" customFormat="1" ht="18.75">
      <c r="A45" s="122"/>
      <c r="B45" s="122"/>
      <c r="C45" s="123"/>
      <c r="D45" s="133"/>
      <c r="E45" s="124"/>
      <c r="F45" s="124"/>
      <c r="G45" s="124"/>
      <c r="H45" s="124">
        <f>D45*E45*F45*G45</f>
        <v>0</v>
      </c>
      <c r="I45" s="122"/>
    </row>
    <row r="46" spans="1:9" s="157" customFormat="1" ht="18.75">
      <c r="A46" s="122"/>
      <c r="B46" s="122"/>
      <c r="C46" s="123"/>
      <c r="D46" s="133"/>
      <c r="E46" s="124"/>
      <c r="F46" s="124"/>
      <c r="G46" s="124"/>
      <c r="H46" s="124">
        <f>D46*E46*F46*G46</f>
        <v>0</v>
      </c>
      <c r="I46" s="122"/>
    </row>
    <row r="47" spans="1:9" s="157" customFormat="1" ht="18.75">
      <c r="A47" s="122"/>
      <c r="B47" s="122"/>
      <c r="C47" s="131"/>
      <c r="D47" s="145"/>
      <c r="E47" s="124"/>
      <c r="F47" s="124"/>
      <c r="G47" s="124"/>
      <c r="H47" s="126">
        <f t="shared" ref="H47:H52" si="2">D47*E47*F47*G47</f>
        <v>0</v>
      </c>
      <c r="I47" s="122"/>
    </row>
    <row r="48" spans="1:9" s="157" customFormat="1" ht="18.75">
      <c r="A48" s="122"/>
      <c r="B48" s="122"/>
      <c r="C48" s="131"/>
      <c r="D48" s="145"/>
      <c r="E48" s="124"/>
      <c r="F48" s="124"/>
      <c r="G48" s="124"/>
      <c r="H48" s="126">
        <f t="shared" si="2"/>
        <v>0</v>
      </c>
      <c r="I48" s="122"/>
    </row>
    <row r="49" spans="1:9" s="157" customFormat="1" ht="18.75">
      <c r="A49" s="122"/>
      <c r="B49" s="122"/>
      <c r="C49" s="131"/>
      <c r="D49" s="145"/>
      <c r="E49" s="124"/>
      <c r="F49" s="124"/>
      <c r="G49" s="124"/>
      <c r="H49" s="126">
        <f t="shared" si="2"/>
        <v>0</v>
      </c>
      <c r="I49" s="122"/>
    </row>
    <row r="50" spans="1:9" s="157" customFormat="1" ht="18.75">
      <c r="A50" s="122"/>
      <c r="B50" s="122"/>
      <c r="C50" s="131"/>
      <c r="D50" s="145"/>
      <c r="E50" s="124"/>
      <c r="F50" s="124"/>
      <c r="G50" s="124"/>
      <c r="H50" s="126">
        <f t="shared" si="2"/>
        <v>0</v>
      </c>
      <c r="I50" s="122"/>
    </row>
    <row r="51" spans="1:9" s="157" customFormat="1" ht="18.75">
      <c r="A51" s="122"/>
      <c r="B51" s="122"/>
      <c r="C51" s="131"/>
      <c r="D51" s="145"/>
      <c r="E51" s="124"/>
      <c r="F51" s="124"/>
      <c r="G51" s="124"/>
      <c r="H51" s="126">
        <f t="shared" si="2"/>
        <v>0</v>
      </c>
      <c r="I51" s="122"/>
    </row>
    <row r="52" spans="1:9" s="157" customFormat="1" ht="18.75">
      <c r="A52" s="122"/>
      <c r="B52" s="122"/>
      <c r="C52" s="131"/>
      <c r="D52" s="145"/>
      <c r="E52" s="124"/>
      <c r="F52" s="124"/>
      <c r="G52" s="124"/>
      <c r="H52" s="126">
        <f t="shared" si="2"/>
        <v>0</v>
      </c>
      <c r="I52" s="122"/>
    </row>
    <row r="53" spans="1:9" s="157" customFormat="1" ht="18.75">
      <c r="A53" s="122"/>
      <c r="B53" s="122"/>
      <c r="C53" s="131"/>
      <c r="D53" s="133"/>
      <c r="E53" s="124"/>
      <c r="F53" s="124"/>
      <c r="G53" s="124"/>
      <c r="H53" s="124"/>
      <c r="I53" s="122"/>
    </row>
    <row r="54" spans="1:9" s="157" customFormat="1" ht="18.75">
      <c r="A54" s="151"/>
      <c r="B54" s="151"/>
      <c r="C54" s="135" t="s">
        <v>47</v>
      </c>
      <c r="D54" s="129"/>
      <c r="E54" s="129"/>
      <c r="F54" s="129"/>
      <c r="G54" s="129"/>
      <c r="H54" s="129">
        <f>SUM(H42:H53)</f>
        <v>29.370000000000005</v>
      </c>
      <c r="I54" s="137" t="s">
        <v>22</v>
      </c>
    </row>
  </sheetData>
  <mergeCells count="12">
    <mergeCell ref="I34:I35"/>
    <mergeCell ref="A34:A35"/>
    <mergeCell ref="B34:B35"/>
    <mergeCell ref="C34:C35"/>
    <mergeCell ref="D34:F34"/>
    <mergeCell ref="H34:H35"/>
    <mergeCell ref="I2:I3"/>
    <mergeCell ref="A2:A3"/>
    <mergeCell ref="B2:B3"/>
    <mergeCell ref="C2:C3"/>
    <mergeCell ref="D2:F2"/>
    <mergeCell ref="H2:H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24"/>
  <sheetViews>
    <sheetView topLeftCell="A7" zoomScaleNormal="100" workbookViewId="0">
      <selection activeCell="R23" sqref="R23"/>
    </sheetView>
  </sheetViews>
  <sheetFormatPr defaultRowHeight="21"/>
  <cols>
    <col min="1" max="2" width="9.140625" style="119"/>
    <col min="3" max="3" width="70.7109375" style="149" customWidth="1"/>
    <col min="4" max="258" width="9.140625" style="119"/>
    <col min="259" max="259" width="70.7109375" style="119" customWidth="1"/>
    <col min="260" max="514" width="9.140625" style="119"/>
    <col min="515" max="515" width="70.7109375" style="119" customWidth="1"/>
    <col min="516" max="770" width="9.140625" style="119"/>
    <col min="771" max="771" width="70.7109375" style="119" customWidth="1"/>
    <col min="772" max="1026" width="9.140625" style="119"/>
    <col min="1027" max="1027" width="70.7109375" style="119" customWidth="1"/>
    <col min="1028" max="1282" width="9.140625" style="119"/>
    <col min="1283" max="1283" width="70.7109375" style="119" customWidth="1"/>
    <col min="1284" max="1538" width="9.140625" style="119"/>
    <col min="1539" max="1539" width="70.7109375" style="119" customWidth="1"/>
    <col min="1540" max="1794" width="9.140625" style="119"/>
    <col min="1795" max="1795" width="70.7109375" style="119" customWidth="1"/>
    <col min="1796" max="2050" width="9.140625" style="119"/>
    <col min="2051" max="2051" width="70.7109375" style="119" customWidth="1"/>
    <col min="2052" max="2306" width="9.140625" style="119"/>
    <col min="2307" max="2307" width="70.7109375" style="119" customWidth="1"/>
    <col min="2308" max="2562" width="9.140625" style="119"/>
    <col min="2563" max="2563" width="70.7109375" style="119" customWidth="1"/>
    <col min="2564" max="2818" width="9.140625" style="119"/>
    <col min="2819" max="2819" width="70.7109375" style="119" customWidth="1"/>
    <col min="2820" max="3074" width="9.140625" style="119"/>
    <col min="3075" max="3075" width="70.7109375" style="119" customWidth="1"/>
    <col min="3076" max="3330" width="9.140625" style="119"/>
    <col min="3331" max="3331" width="70.7109375" style="119" customWidth="1"/>
    <col min="3332" max="3586" width="9.140625" style="119"/>
    <col min="3587" max="3587" width="70.7109375" style="119" customWidth="1"/>
    <col min="3588" max="3842" width="9.140625" style="119"/>
    <col min="3843" max="3843" width="70.7109375" style="119" customWidth="1"/>
    <col min="3844" max="4098" width="9.140625" style="119"/>
    <col min="4099" max="4099" width="70.7109375" style="119" customWidth="1"/>
    <col min="4100" max="4354" width="9.140625" style="119"/>
    <col min="4355" max="4355" width="70.7109375" style="119" customWidth="1"/>
    <col min="4356" max="4610" width="9.140625" style="119"/>
    <col min="4611" max="4611" width="70.7109375" style="119" customWidth="1"/>
    <col min="4612" max="4866" width="9.140625" style="119"/>
    <col min="4867" max="4867" width="70.7109375" style="119" customWidth="1"/>
    <col min="4868" max="5122" width="9.140625" style="119"/>
    <col min="5123" max="5123" width="70.7109375" style="119" customWidth="1"/>
    <col min="5124" max="5378" width="9.140625" style="119"/>
    <col min="5379" max="5379" width="70.7109375" style="119" customWidth="1"/>
    <col min="5380" max="5634" width="9.140625" style="119"/>
    <col min="5635" max="5635" width="70.7109375" style="119" customWidth="1"/>
    <col min="5636" max="5890" width="9.140625" style="119"/>
    <col min="5891" max="5891" width="70.7109375" style="119" customWidth="1"/>
    <col min="5892" max="6146" width="9.140625" style="119"/>
    <col min="6147" max="6147" width="70.7109375" style="119" customWidth="1"/>
    <col min="6148" max="6402" width="9.140625" style="119"/>
    <col min="6403" max="6403" width="70.7109375" style="119" customWidth="1"/>
    <col min="6404" max="6658" width="9.140625" style="119"/>
    <col min="6659" max="6659" width="70.7109375" style="119" customWidth="1"/>
    <col min="6660" max="6914" width="9.140625" style="119"/>
    <col min="6915" max="6915" width="70.7109375" style="119" customWidth="1"/>
    <col min="6916" max="7170" width="9.140625" style="119"/>
    <col min="7171" max="7171" width="70.7109375" style="119" customWidth="1"/>
    <col min="7172" max="7426" width="9.140625" style="119"/>
    <col min="7427" max="7427" width="70.7109375" style="119" customWidth="1"/>
    <col min="7428" max="7682" width="9.140625" style="119"/>
    <col min="7683" max="7683" width="70.7109375" style="119" customWidth="1"/>
    <col min="7684" max="7938" width="9.140625" style="119"/>
    <col min="7939" max="7939" width="70.7109375" style="119" customWidth="1"/>
    <col min="7940" max="8194" width="9.140625" style="119"/>
    <col min="8195" max="8195" width="70.7109375" style="119" customWidth="1"/>
    <col min="8196" max="8450" width="9.140625" style="119"/>
    <col min="8451" max="8451" width="70.7109375" style="119" customWidth="1"/>
    <col min="8452" max="8706" width="9.140625" style="119"/>
    <col min="8707" max="8707" width="70.7109375" style="119" customWidth="1"/>
    <col min="8708" max="8962" width="9.140625" style="119"/>
    <col min="8963" max="8963" width="70.7109375" style="119" customWidth="1"/>
    <col min="8964" max="9218" width="9.140625" style="119"/>
    <col min="9219" max="9219" width="70.7109375" style="119" customWidth="1"/>
    <col min="9220" max="9474" width="9.140625" style="119"/>
    <col min="9475" max="9475" width="70.7109375" style="119" customWidth="1"/>
    <col min="9476" max="9730" width="9.140625" style="119"/>
    <col min="9731" max="9731" width="70.7109375" style="119" customWidth="1"/>
    <col min="9732" max="9986" width="9.140625" style="119"/>
    <col min="9987" max="9987" width="70.7109375" style="119" customWidth="1"/>
    <col min="9988" max="10242" width="9.140625" style="119"/>
    <col min="10243" max="10243" width="70.7109375" style="119" customWidth="1"/>
    <col min="10244" max="10498" width="9.140625" style="119"/>
    <col min="10499" max="10499" width="70.7109375" style="119" customWidth="1"/>
    <col min="10500" max="10754" width="9.140625" style="119"/>
    <col min="10755" max="10755" width="70.7109375" style="119" customWidth="1"/>
    <col min="10756" max="11010" width="9.140625" style="119"/>
    <col min="11011" max="11011" width="70.7109375" style="119" customWidth="1"/>
    <col min="11012" max="11266" width="9.140625" style="119"/>
    <col min="11267" max="11267" width="70.7109375" style="119" customWidth="1"/>
    <col min="11268" max="11522" width="9.140625" style="119"/>
    <col min="11523" max="11523" width="70.7109375" style="119" customWidth="1"/>
    <col min="11524" max="11778" width="9.140625" style="119"/>
    <col min="11779" max="11779" width="70.7109375" style="119" customWidth="1"/>
    <col min="11780" max="12034" width="9.140625" style="119"/>
    <col min="12035" max="12035" width="70.7109375" style="119" customWidth="1"/>
    <col min="12036" max="12290" width="9.140625" style="119"/>
    <col min="12291" max="12291" width="70.7109375" style="119" customWidth="1"/>
    <col min="12292" max="12546" width="9.140625" style="119"/>
    <col min="12547" max="12547" width="70.7109375" style="119" customWidth="1"/>
    <col min="12548" max="12802" width="9.140625" style="119"/>
    <col min="12803" max="12803" width="70.7109375" style="119" customWidth="1"/>
    <col min="12804" max="13058" width="9.140625" style="119"/>
    <col min="13059" max="13059" width="70.7109375" style="119" customWidth="1"/>
    <col min="13060" max="13314" width="9.140625" style="119"/>
    <col min="13315" max="13315" width="70.7109375" style="119" customWidth="1"/>
    <col min="13316" max="13570" width="9.140625" style="119"/>
    <col min="13571" max="13571" width="70.7109375" style="119" customWidth="1"/>
    <col min="13572" max="13826" width="9.140625" style="119"/>
    <col min="13827" max="13827" width="70.7109375" style="119" customWidth="1"/>
    <col min="13828" max="14082" width="9.140625" style="119"/>
    <col min="14083" max="14083" width="70.7109375" style="119" customWidth="1"/>
    <col min="14084" max="14338" width="9.140625" style="119"/>
    <col min="14339" max="14339" width="70.7109375" style="119" customWidth="1"/>
    <col min="14340" max="14594" width="9.140625" style="119"/>
    <col min="14595" max="14595" width="70.7109375" style="119" customWidth="1"/>
    <col min="14596" max="14850" width="9.140625" style="119"/>
    <col min="14851" max="14851" width="70.7109375" style="119" customWidth="1"/>
    <col min="14852" max="15106" width="9.140625" style="119"/>
    <col min="15107" max="15107" width="70.7109375" style="119" customWidth="1"/>
    <col min="15108" max="15362" width="9.140625" style="119"/>
    <col min="15363" max="15363" width="70.7109375" style="119" customWidth="1"/>
    <col min="15364" max="15618" width="9.140625" style="119"/>
    <col min="15619" max="15619" width="70.7109375" style="119" customWidth="1"/>
    <col min="15620" max="15874" width="9.140625" style="119"/>
    <col min="15875" max="15875" width="70.7109375" style="119" customWidth="1"/>
    <col min="15876" max="16130" width="9.140625" style="119"/>
    <col min="16131" max="16131" width="70.7109375" style="119" customWidth="1"/>
    <col min="16132" max="16384" width="9.140625" style="119"/>
  </cols>
  <sheetData>
    <row r="1" spans="1:15">
      <c r="A1" s="424" t="s">
        <v>411</v>
      </c>
      <c r="B1" s="148"/>
    </row>
    <row r="2" spans="1:15">
      <c r="A2" s="934" t="s">
        <v>37</v>
      </c>
      <c r="B2" s="934" t="s">
        <v>38</v>
      </c>
      <c r="C2" s="934" t="s">
        <v>3</v>
      </c>
      <c r="D2" s="935" t="s">
        <v>39</v>
      </c>
      <c r="E2" s="935"/>
      <c r="F2" s="935"/>
      <c r="G2" s="476" t="s">
        <v>40</v>
      </c>
      <c r="H2" s="934" t="s">
        <v>41</v>
      </c>
      <c r="I2" s="934" t="s">
        <v>5</v>
      </c>
    </row>
    <row r="3" spans="1:15">
      <c r="A3" s="934"/>
      <c r="B3" s="934"/>
      <c r="C3" s="934"/>
      <c r="D3" s="476" t="s">
        <v>42</v>
      </c>
      <c r="E3" s="476" t="s">
        <v>43</v>
      </c>
      <c r="F3" s="476" t="s">
        <v>499</v>
      </c>
      <c r="G3" s="476" t="s">
        <v>415</v>
      </c>
      <c r="H3" s="934"/>
      <c r="I3" s="934"/>
    </row>
    <row r="4" spans="1:15">
      <c r="A4" s="117"/>
      <c r="B4" s="117"/>
      <c r="C4" s="143"/>
      <c r="D4" s="118"/>
      <c r="E4" s="118"/>
      <c r="F4" s="118"/>
      <c r="G4" s="118"/>
      <c r="H4" s="117"/>
      <c r="I4" s="117"/>
    </row>
    <row r="5" spans="1:15" s="157" customFormat="1" ht="18.75">
      <c r="A5" s="120"/>
      <c r="B5" s="120"/>
      <c r="C5" s="53" t="s">
        <v>498</v>
      </c>
      <c r="D5" s="144">
        <v>0.4</v>
      </c>
      <c r="E5" s="121">
        <v>0.4</v>
      </c>
      <c r="F5" s="121">
        <v>0.02</v>
      </c>
      <c r="G5" s="121">
        <v>2</v>
      </c>
      <c r="H5" s="121">
        <f>D5*E5*F5*G5*7850</f>
        <v>50.240000000000009</v>
      </c>
      <c r="I5" s="120"/>
      <c r="O5" s="138">
        <f>D5*E5*G5</f>
        <v>0.32000000000000006</v>
      </c>
    </row>
    <row r="6" spans="1:15" s="157" customFormat="1" ht="18.75">
      <c r="A6" s="122"/>
      <c r="B6" s="122"/>
      <c r="C6" s="59"/>
      <c r="D6" s="153">
        <v>0.35</v>
      </c>
      <c r="E6" s="154">
        <v>0.35</v>
      </c>
      <c r="F6" s="154">
        <v>0.02</v>
      </c>
      <c r="G6" s="154">
        <v>14</v>
      </c>
      <c r="H6" s="121">
        <f>D6*E6*F6*G6*7850</f>
        <v>269.255</v>
      </c>
      <c r="I6" s="122"/>
      <c r="O6" s="138">
        <f>D6*E6*G6</f>
        <v>1.7149999999999999</v>
      </c>
    </row>
    <row r="7" spans="1:15" s="157" customFormat="1" ht="18.75">
      <c r="A7" s="151"/>
      <c r="B7" s="151"/>
      <c r="C7" s="135" t="s">
        <v>47</v>
      </c>
      <c r="D7" s="129"/>
      <c r="E7" s="129"/>
      <c r="F7" s="129"/>
      <c r="G7" s="129"/>
      <c r="H7" s="129">
        <f>SUM(H5:H6)</f>
        <v>319.495</v>
      </c>
      <c r="I7" s="137" t="s">
        <v>78</v>
      </c>
    </row>
    <row r="8" spans="1:15" s="157" customFormat="1" ht="18.75">
      <c r="A8" s="120"/>
      <c r="B8" s="120"/>
      <c r="C8" s="53" t="s">
        <v>500</v>
      </c>
      <c r="D8" s="144"/>
      <c r="E8" s="121">
        <v>2.4</v>
      </c>
      <c r="F8" s="121"/>
      <c r="G8" s="121">
        <v>14</v>
      </c>
      <c r="H8" s="121">
        <f>E8*G8</f>
        <v>33.6</v>
      </c>
      <c r="I8" s="120"/>
      <c r="O8" s="157">
        <f>(0.2+0.2+0.2+0.2+0.2+0.2)*E8*G8</f>
        <v>40.32</v>
      </c>
    </row>
    <row r="9" spans="1:15" s="157" customFormat="1" ht="18.75">
      <c r="A9" s="122"/>
      <c r="B9" s="122"/>
      <c r="C9" s="55"/>
      <c r="D9" s="133"/>
      <c r="E9" s="124">
        <v>1.2</v>
      </c>
      <c r="F9" s="124"/>
      <c r="G9" s="124">
        <v>3</v>
      </c>
      <c r="H9" s="121">
        <f t="shared" ref="H9:H14" si="0">E9*G9</f>
        <v>3.5999999999999996</v>
      </c>
      <c r="I9" s="122"/>
      <c r="O9" s="157">
        <f t="shared" ref="O9:O14" si="1">(0.2+0.2+0.2+0.2+0.2+0.2)*E9*G9</f>
        <v>4.32</v>
      </c>
    </row>
    <row r="10" spans="1:15" s="157" customFormat="1" ht="18.75">
      <c r="A10" s="122"/>
      <c r="B10" s="122"/>
      <c r="C10" s="55"/>
      <c r="D10" s="133"/>
      <c r="E10" s="124">
        <v>1.71</v>
      </c>
      <c r="F10" s="124"/>
      <c r="G10" s="124">
        <v>4</v>
      </c>
      <c r="H10" s="121">
        <f t="shared" si="0"/>
        <v>6.84</v>
      </c>
      <c r="I10" s="122"/>
      <c r="O10" s="157">
        <f t="shared" si="1"/>
        <v>8.2080000000000002</v>
      </c>
    </row>
    <row r="11" spans="1:15" s="157" customFormat="1" ht="18.75">
      <c r="A11" s="122"/>
      <c r="B11" s="122"/>
      <c r="C11" s="55"/>
      <c r="D11" s="133"/>
      <c r="E11" s="124">
        <v>2.81</v>
      </c>
      <c r="F11" s="124"/>
      <c r="G11" s="124">
        <v>2</v>
      </c>
      <c r="H11" s="121">
        <f t="shared" si="0"/>
        <v>5.62</v>
      </c>
      <c r="I11" s="122"/>
      <c r="O11" s="157">
        <f t="shared" si="1"/>
        <v>6.7439999999999998</v>
      </c>
    </row>
    <row r="12" spans="1:15" s="157" customFormat="1" ht="18.75">
      <c r="A12" s="122"/>
      <c r="B12" s="122"/>
      <c r="C12" s="55"/>
      <c r="D12" s="133"/>
      <c r="E12" s="124">
        <v>3.71</v>
      </c>
      <c r="F12" s="124"/>
      <c r="G12" s="124">
        <v>3</v>
      </c>
      <c r="H12" s="121">
        <f t="shared" ref="H12:H13" si="2">E12*G12</f>
        <v>11.129999999999999</v>
      </c>
      <c r="I12" s="122"/>
      <c r="O12" s="157">
        <f t="shared" si="1"/>
        <v>13.356</v>
      </c>
    </row>
    <row r="13" spans="1:15" s="157" customFormat="1" ht="18.75">
      <c r="A13" s="122"/>
      <c r="B13" s="122"/>
      <c r="C13" s="55"/>
      <c r="D13" s="133"/>
      <c r="E13" s="124">
        <v>4.05</v>
      </c>
      <c r="F13" s="124"/>
      <c r="G13" s="124">
        <v>6</v>
      </c>
      <c r="H13" s="121">
        <f t="shared" si="2"/>
        <v>24.299999999999997</v>
      </c>
      <c r="I13" s="122"/>
      <c r="O13" s="157">
        <f t="shared" si="1"/>
        <v>29.159999999999997</v>
      </c>
    </row>
    <row r="14" spans="1:15" s="157" customFormat="1" ht="18.75">
      <c r="A14" s="122"/>
      <c r="B14" s="122"/>
      <c r="C14" s="59"/>
      <c r="D14" s="153"/>
      <c r="E14" s="154">
        <v>1.85</v>
      </c>
      <c r="F14" s="154"/>
      <c r="G14" s="154">
        <v>9</v>
      </c>
      <c r="H14" s="121">
        <f t="shared" si="0"/>
        <v>16.650000000000002</v>
      </c>
      <c r="I14" s="122"/>
      <c r="O14" s="157">
        <f t="shared" si="1"/>
        <v>19.98</v>
      </c>
    </row>
    <row r="15" spans="1:15" s="157" customFormat="1" ht="18.75">
      <c r="A15" s="151"/>
      <c r="B15" s="151"/>
      <c r="C15" s="135" t="s">
        <v>47</v>
      </c>
      <c r="D15" s="129"/>
      <c r="E15" s="129"/>
      <c r="F15" s="129"/>
      <c r="G15" s="129"/>
      <c r="H15" s="129">
        <f>SUM(H8:H14)</f>
        <v>101.74000000000001</v>
      </c>
      <c r="I15" s="137" t="s">
        <v>24</v>
      </c>
      <c r="J15" s="138">
        <f>H15/6</f>
        <v>16.956666666666667</v>
      </c>
      <c r="K15" s="157">
        <v>17</v>
      </c>
      <c r="L15" s="157">
        <v>299.39999999999998</v>
      </c>
      <c r="M15" s="157">
        <f>K15*L15</f>
        <v>5089.7999999999993</v>
      </c>
    </row>
    <row r="16" spans="1:15" s="157" customFormat="1" ht="18.75">
      <c r="A16" s="120"/>
      <c r="B16" s="120"/>
      <c r="C16" s="53" t="s">
        <v>501</v>
      </c>
      <c r="D16" s="144"/>
      <c r="E16" s="121">
        <v>3.92</v>
      </c>
      <c r="F16" s="121"/>
      <c r="G16" s="121">
        <v>2</v>
      </c>
      <c r="H16" s="121">
        <f>E16*G16</f>
        <v>7.84</v>
      </c>
      <c r="I16" s="120"/>
      <c r="O16" s="157">
        <f>(0.2+0.2+0.1+0.1)*E16*G16</f>
        <v>4.7039999999999997</v>
      </c>
    </row>
    <row r="17" spans="1:15" s="157" customFormat="1" ht="18.75">
      <c r="A17" s="151"/>
      <c r="B17" s="151"/>
      <c r="C17" s="135" t="s">
        <v>47</v>
      </c>
      <c r="D17" s="129"/>
      <c r="E17" s="129"/>
      <c r="F17" s="129"/>
      <c r="G17" s="129"/>
      <c r="H17" s="129">
        <f>SUM(H16:H16)</f>
        <v>7.84</v>
      </c>
      <c r="I17" s="137" t="s">
        <v>24</v>
      </c>
      <c r="J17" s="138">
        <f>H17/6</f>
        <v>1.3066666666666666</v>
      </c>
      <c r="K17" s="157">
        <v>2</v>
      </c>
      <c r="L17" s="157">
        <v>158.61000000000001</v>
      </c>
      <c r="M17" s="157">
        <f>K17*L17</f>
        <v>317.22000000000003</v>
      </c>
    </row>
    <row r="18" spans="1:15" s="157" customFormat="1" ht="18.75">
      <c r="A18" s="120"/>
      <c r="B18" s="120"/>
      <c r="C18" s="53" t="s">
        <v>502</v>
      </c>
      <c r="D18" s="144"/>
      <c r="E18" s="121">
        <v>1</v>
      </c>
      <c r="F18" s="121"/>
      <c r="G18" s="121">
        <v>24</v>
      </c>
      <c r="H18" s="121">
        <f>E18*G18</f>
        <v>24</v>
      </c>
      <c r="I18" s="120"/>
      <c r="O18" s="157">
        <f>(0.075+0.075+0.075+0.075)*E18*G18</f>
        <v>7.1999999999999993</v>
      </c>
    </row>
    <row r="19" spans="1:15" s="157" customFormat="1" ht="18.75">
      <c r="A19" s="151"/>
      <c r="B19" s="151"/>
      <c r="C19" s="135" t="s">
        <v>47</v>
      </c>
      <c r="D19" s="129"/>
      <c r="E19" s="129"/>
      <c r="F19" s="129"/>
      <c r="G19" s="129"/>
      <c r="H19" s="129">
        <f>SUM(H18:H18)</f>
        <v>24</v>
      </c>
      <c r="I19" s="137" t="s">
        <v>24</v>
      </c>
      <c r="J19" s="138">
        <f>H19/6</f>
        <v>4</v>
      </c>
      <c r="K19" s="157">
        <v>4</v>
      </c>
      <c r="L19" s="157">
        <v>59.76</v>
      </c>
      <c r="M19" s="157">
        <f t="shared" ref="M19" si="3">K19*L19</f>
        <v>239.04</v>
      </c>
    </row>
    <row r="20" spans="1:15">
      <c r="O20" s="559">
        <f>SUM(O5:O19)</f>
        <v>136.02699999999999</v>
      </c>
    </row>
    <row r="21" spans="1:15" s="157" customFormat="1" ht="18.75">
      <c r="A21" s="120"/>
      <c r="B21" s="120"/>
      <c r="C21" s="53" t="s">
        <v>505</v>
      </c>
      <c r="D21" s="144"/>
      <c r="E21" s="121">
        <v>1.25</v>
      </c>
      <c r="F21" s="121"/>
      <c r="G21" s="121">
        <v>9</v>
      </c>
      <c r="H21" s="121">
        <f>E21*G21</f>
        <v>11.25</v>
      </c>
      <c r="I21" s="120"/>
      <c r="O21" s="157">
        <f>(0.075+0.075+0.038+0.038)*E21*G21</f>
        <v>2.5425000000000004</v>
      </c>
    </row>
    <row r="22" spans="1:15" s="157" customFormat="1" ht="18.75">
      <c r="A22" s="122"/>
      <c r="B22" s="122"/>
      <c r="C22" s="55"/>
      <c r="D22" s="133"/>
      <c r="E22" s="124">
        <v>1.71</v>
      </c>
      <c r="F22" s="124"/>
      <c r="G22" s="124">
        <v>16</v>
      </c>
      <c r="H22" s="121">
        <f t="shared" ref="H22:H23" si="4">E22*G22</f>
        <v>27.36</v>
      </c>
      <c r="I22" s="122"/>
      <c r="O22" s="157">
        <f t="shared" ref="O22:O23" si="5">(0.075+0.075+0.038+0.038)*E22*G22</f>
        <v>6.1833600000000004</v>
      </c>
    </row>
    <row r="23" spans="1:15" s="157" customFormat="1" ht="18.75">
      <c r="A23" s="122"/>
      <c r="B23" s="122"/>
      <c r="C23" s="55"/>
      <c r="D23" s="133"/>
      <c r="E23" s="124">
        <v>5.72</v>
      </c>
      <c r="F23" s="124"/>
      <c r="G23" s="124">
        <v>10</v>
      </c>
      <c r="H23" s="121">
        <f t="shared" si="4"/>
        <v>57.199999999999996</v>
      </c>
      <c r="I23" s="122"/>
      <c r="O23" s="157">
        <f t="shared" si="5"/>
        <v>12.927200000000001</v>
      </c>
    </row>
    <row r="24" spans="1:15" s="157" customFormat="1" ht="18.75">
      <c r="A24" s="151"/>
      <c r="B24" s="151"/>
      <c r="C24" s="135" t="s">
        <v>47</v>
      </c>
      <c r="D24" s="129"/>
      <c r="E24" s="129"/>
      <c r="F24" s="129"/>
      <c r="G24" s="129"/>
      <c r="H24" s="129">
        <f>SUM(H21:H23)</f>
        <v>95.81</v>
      </c>
      <c r="I24" s="137" t="s">
        <v>24</v>
      </c>
      <c r="J24" s="138">
        <f>H24/6</f>
        <v>15.968333333333334</v>
      </c>
      <c r="K24" s="157">
        <v>16</v>
      </c>
      <c r="L24" s="157">
        <v>30.94</v>
      </c>
      <c r="M24" s="157">
        <f>K24*L24</f>
        <v>495.04</v>
      </c>
      <c r="O24" s="560">
        <f>SUM(O21:O23)</f>
        <v>21.653060000000004</v>
      </c>
    </row>
  </sheetData>
  <mergeCells count="6">
    <mergeCell ref="I2:I3"/>
    <mergeCell ref="A2:A3"/>
    <mergeCell ref="B2:B3"/>
    <mergeCell ref="C2:C3"/>
    <mergeCell ref="D2:F2"/>
    <mergeCell ref="H2:H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35"/>
  <sheetViews>
    <sheetView zoomScaleNormal="100" workbookViewId="0">
      <selection activeCell="P14" sqref="P14"/>
    </sheetView>
  </sheetViews>
  <sheetFormatPr defaultRowHeight="21"/>
  <cols>
    <col min="1" max="2" width="9.140625" style="119"/>
    <col min="3" max="3" width="70.7109375" style="149" customWidth="1"/>
    <col min="4" max="258" width="9.140625" style="119"/>
    <col min="259" max="259" width="70.7109375" style="119" customWidth="1"/>
    <col min="260" max="514" width="9.140625" style="119"/>
    <col min="515" max="515" width="70.7109375" style="119" customWidth="1"/>
    <col min="516" max="770" width="9.140625" style="119"/>
    <col min="771" max="771" width="70.7109375" style="119" customWidth="1"/>
    <col min="772" max="1026" width="9.140625" style="119"/>
    <col min="1027" max="1027" width="70.7109375" style="119" customWidth="1"/>
    <col min="1028" max="1282" width="9.140625" style="119"/>
    <col min="1283" max="1283" width="70.7109375" style="119" customWidth="1"/>
    <col min="1284" max="1538" width="9.140625" style="119"/>
    <col min="1539" max="1539" width="70.7109375" style="119" customWidth="1"/>
    <col min="1540" max="1794" width="9.140625" style="119"/>
    <col min="1795" max="1795" width="70.7109375" style="119" customWidth="1"/>
    <col min="1796" max="2050" width="9.140625" style="119"/>
    <col min="2051" max="2051" width="70.7109375" style="119" customWidth="1"/>
    <col min="2052" max="2306" width="9.140625" style="119"/>
    <col min="2307" max="2307" width="70.7109375" style="119" customWidth="1"/>
    <col min="2308" max="2562" width="9.140625" style="119"/>
    <col min="2563" max="2563" width="70.7109375" style="119" customWidth="1"/>
    <col min="2564" max="2818" width="9.140625" style="119"/>
    <col min="2819" max="2819" width="70.7109375" style="119" customWidth="1"/>
    <col min="2820" max="3074" width="9.140625" style="119"/>
    <col min="3075" max="3075" width="70.7109375" style="119" customWidth="1"/>
    <col min="3076" max="3330" width="9.140625" style="119"/>
    <col min="3331" max="3331" width="70.7109375" style="119" customWidth="1"/>
    <col min="3332" max="3586" width="9.140625" style="119"/>
    <col min="3587" max="3587" width="70.7109375" style="119" customWidth="1"/>
    <col min="3588" max="3842" width="9.140625" style="119"/>
    <col min="3843" max="3843" width="70.7109375" style="119" customWidth="1"/>
    <col min="3844" max="4098" width="9.140625" style="119"/>
    <col min="4099" max="4099" width="70.7109375" style="119" customWidth="1"/>
    <col min="4100" max="4354" width="9.140625" style="119"/>
    <col min="4355" max="4355" width="70.7109375" style="119" customWidth="1"/>
    <col min="4356" max="4610" width="9.140625" style="119"/>
    <col min="4611" max="4611" width="70.7109375" style="119" customWidth="1"/>
    <col min="4612" max="4866" width="9.140625" style="119"/>
    <col min="4867" max="4867" width="70.7109375" style="119" customWidth="1"/>
    <col min="4868" max="5122" width="9.140625" style="119"/>
    <col min="5123" max="5123" width="70.7109375" style="119" customWidth="1"/>
    <col min="5124" max="5378" width="9.140625" style="119"/>
    <col min="5379" max="5379" width="70.7109375" style="119" customWidth="1"/>
    <col min="5380" max="5634" width="9.140625" style="119"/>
    <col min="5635" max="5635" width="70.7109375" style="119" customWidth="1"/>
    <col min="5636" max="5890" width="9.140625" style="119"/>
    <col min="5891" max="5891" width="70.7109375" style="119" customWidth="1"/>
    <col min="5892" max="6146" width="9.140625" style="119"/>
    <col min="6147" max="6147" width="70.7109375" style="119" customWidth="1"/>
    <col min="6148" max="6402" width="9.140625" style="119"/>
    <col min="6403" max="6403" width="70.7109375" style="119" customWidth="1"/>
    <col min="6404" max="6658" width="9.140625" style="119"/>
    <col min="6659" max="6659" width="70.7109375" style="119" customWidth="1"/>
    <col min="6660" max="6914" width="9.140625" style="119"/>
    <col min="6915" max="6915" width="70.7109375" style="119" customWidth="1"/>
    <col min="6916" max="7170" width="9.140625" style="119"/>
    <col min="7171" max="7171" width="70.7109375" style="119" customWidth="1"/>
    <col min="7172" max="7426" width="9.140625" style="119"/>
    <col min="7427" max="7427" width="70.7109375" style="119" customWidth="1"/>
    <col min="7428" max="7682" width="9.140625" style="119"/>
    <col min="7683" max="7683" width="70.7109375" style="119" customWidth="1"/>
    <col min="7684" max="7938" width="9.140625" style="119"/>
    <col min="7939" max="7939" width="70.7109375" style="119" customWidth="1"/>
    <col min="7940" max="8194" width="9.140625" style="119"/>
    <col min="8195" max="8195" width="70.7109375" style="119" customWidth="1"/>
    <col min="8196" max="8450" width="9.140625" style="119"/>
    <col min="8451" max="8451" width="70.7109375" style="119" customWidth="1"/>
    <col min="8452" max="8706" width="9.140625" style="119"/>
    <col min="8707" max="8707" width="70.7109375" style="119" customWidth="1"/>
    <col min="8708" max="8962" width="9.140625" style="119"/>
    <col min="8963" max="8963" width="70.7109375" style="119" customWidth="1"/>
    <col min="8964" max="9218" width="9.140625" style="119"/>
    <col min="9219" max="9219" width="70.7109375" style="119" customWidth="1"/>
    <col min="9220" max="9474" width="9.140625" style="119"/>
    <col min="9475" max="9475" width="70.7109375" style="119" customWidth="1"/>
    <col min="9476" max="9730" width="9.140625" style="119"/>
    <col min="9731" max="9731" width="70.7109375" style="119" customWidth="1"/>
    <col min="9732" max="9986" width="9.140625" style="119"/>
    <col min="9987" max="9987" width="70.7109375" style="119" customWidth="1"/>
    <col min="9988" max="10242" width="9.140625" style="119"/>
    <col min="10243" max="10243" width="70.7109375" style="119" customWidth="1"/>
    <col min="10244" max="10498" width="9.140625" style="119"/>
    <col min="10499" max="10499" width="70.7109375" style="119" customWidth="1"/>
    <col min="10500" max="10754" width="9.140625" style="119"/>
    <col min="10755" max="10755" width="70.7109375" style="119" customWidth="1"/>
    <col min="10756" max="11010" width="9.140625" style="119"/>
    <col min="11011" max="11011" width="70.7109375" style="119" customWidth="1"/>
    <col min="11012" max="11266" width="9.140625" style="119"/>
    <col min="11267" max="11267" width="70.7109375" style="119" customWidth="1"/>
    <col min="11268" max="11522" width="9.140625" style="119"/>
    <col min="11523" max="11523" width="70.7109375" style="119" customWidth="1"/>
    <col min="11524" max="11778" width="9.140625" style="119"/>
    <col min="11779" max="11779" width="70.7109375" style="119" customWidth="1"/>
    <col min="11780" max="12034" width="9.140625" style="119"/>
    <col min="12035" max="12035" width="70.7109375" style="119" customWidth="1"/>
    <col min="12036" max="12290" width="9.140625" style="119"/>
    <col min="12291" max="12291" width="70.7109375" style="119" customWidth="1"/>
    <col min="12292" max="12546" width="9.140625" style="119"/>
    <col min="12547" max="12547" width="70.7109375" style="119" customWidth="1"/>
    <col min="12548" max="12802" width="9.140625" style="119"/>
    <col min="12803" max="12803" width="70.7109375" style="119" customWidth="1"/>
    <col min="12804" max="13058" width="9.140625" style="119"/>
    <col min="13059" max="13059" width="70.7109375" style="119" customWidth="1"/>
    <col min="13060" max="13314" width="9.140625" style="119"/>
    <col min="13315" max="13315" width="70.7109375" style="119" customWidth="1"/>
    <col min="13316" max="13570" width="9.140625" style="119"/>
    <col min="13571" max="13571" width="70.7109375" style="119" customWidth="1"/>
    <col min="13572" max="13826" width="9.140625" style="119"/>
    <col min="13827" max="13827" width="70.7109375" style="119" customWidth="1"/>
    <col min="13828" max="14082" width="9.140625" style="119"/>
    <col min="14083" max="14083" width="70.7109375" style="119" customWidth="1"/>
    <col min="14084" max="14338" width="9.140625" style="119"/>
    <col min="14339" max="14339" width="70.7109375" style="119" customWidth="1"/>
    <col min="14340" max="14594" width="9.140625" style="119"/>
    <col min="14595" max="14595" width="70.7109375" style="119" customWidth="1"/>
    <col min="14596" max="14850" width="9.140625" style="119"/>
    <col min="14851" max="14851" width="70.7109375" style="119" customWidth="1"/>
    <col min="14852" max="15106" width="9.140625" style="119"/>
    <col min="15107" max="15107" width="70.7109375" style="119" customWidth="1"/>
    <col min="15108" max="15362" width="9.140625" style="119"/>
    <col min="15363" max="15363" width="70.7109375" style="119" customWidth="1"/>
    <col min="15364" max="15618" width="9.140625" style="119"/>
    <col min="15619" max="15619" width="70.7109375" style="119" customWidth="1"/>
    <col min="15620" max="15874" width="9.140625" style="119"/>
    <col min="15875" max="15875" width="70.7109375" style="119" customWidth="1"/>
    <col min="15876" max="16130" width="9.140625" style="119"/>
    <col min="16131" max="16131" width="70.7109375" style="119" customWidth="1"/>
    <col min="16132" max="16384" width="9.140625" style="119"/>
  </cols>
  <sheetData>
    <row r="1" spans="1:9">
      <c r="A1" s="424" t="s">
        <v>411</v>
      </c>
      <c r="B1" s="148"/>
    </row>
    <row r="2" spans="1:9">
      <c r="A2" s="934" t="s">
        <v>37</v>
      </c>
      <c r="B2" s="934" t="s">
        <v>38</v>
      </c>
      <c r="C2" s="934" t="s">
        <v>3</v>
      </c>
      <c r="D2" s="935" t="s">
        <v>39</v>
      </c>
      <c r="E2" s="935"/>
      <c r="F2" s="935"/>
      <c r="G2" s="473" t="s">
        <v>40</v>
      </c>
      <c r="H2" s="934" t="s">
        <v>41</v>
      </c>
      <c r="I2" s="934" t="s">
        <v>5</v>
      </c>
    </row>
    <row r="3" spans="1:9">
      <c r="A3" s="934"/>
      <c r="B3" s="934"/>
      <c r="C3" s="934"/>
      <c r="D3" s="473" t="s">
        <v>42</v>
      </c>
      <c r="E3" s="473" t="s">
        <v>43</v>
      </c>
      <c r="F3" s="473" t="s">
        <v>55</v>
      </c>
      <c r="G3" s="473" t="s">
        <v>415</v>
      </c>
      <c r="H3" s="934"/>
      <c r="I3" s="934"/>
    </row>
    <row r="4" spans="1:9">
      <c r="A4" s="117"/>
      <c r="B4" s="117"/>
      <c r="C4" s="143"/>
      <c r="D4" s="118"/>
      <c r="E4" s="118"/>
      <c r="F4" s="118"/>
      <c r="G4" s="118"/>
      <c r="H4" s="117"/>
      <c r="I4" s="117"/>
    </row>
    <row r="5" spans="1:9" s="157" customFormat="1" ht="18.75">
      <c r="A5" s="120"/>
      <c r="B5" s="120"/>
      <c r="C5" s="53" t="s">
        <v>409</v>
      </c>
      <c r="D5" s="144"/>
      <c r="E5" s="121"/>
      <c r="F5" s="121"/>
      <c r="G5" s="121"/>
      <c r="H5" s="121">
        <v>5</v>
      </c>
      <c r="I5" s="120"/>
    </row>
    <row r="6" spans="1:9" s="157" customFormat="1" ht="18.75">
      <c r="A6" s="122"/>
      <c r="B6" s="122"/>
      <c r="C6" s="59"/>
      <c r="D6" s="153"/>
      <c r="E6" s="154"/>
      <c r="F6" s="154"/>
      <c r="G6" s="154"/>
      <c r="H6" s="154"/>
      <c r="I6" s="122"/>
    </row>
    <row r="7" spans="1:9" s="157" customFormat="1" ht="18.75">
      <c r="A7" s="151"/>
      <c r="B7" s="151"/>
      <c r="C7" s="135" t="s">
        <v>47</v>
      </c>
      <c r="D7" s="129"/>
      <c r="E7" s="129"/>
      <c r="F7" s="129"/>
      <c r="G7" s="129"/>
      <c r="H7" s="129">
        <f>SUM(H5:H6)</f>
        <v>5</v>
      </c>
      <c r="I7" s="137" t="s">
        <v>293</v>
      </c>
    </row>
    <row r="8" spans="1:9" s="157" customFormat="1" ht="18.75">
      <c r="A8" s="120"/>
      <c r="B8" s="120"/>
      <c r="C8" s="53" t="s">
        <v>410</v>
      </c>
      <c r="D8" s="144"/>
      <c r="E8" s="121"/>
      <c r="F8" s="121"/>
      <c r="G8" s="121"/>
      <c r="H8" s="121">
        <v>4</v>
      </c>
      <c r="I8" s="120"/>
    </row>
    <row r="9" spans="1:9" s="157" customFormat="1" ht="18.75">
      <c r="A9" s="122"/>
      <c r="B9" s="122"/>
      <c r="C9" s="59"/>
      <c r="D9" s="153"/>
      <c r="E9" s="154"/>
      <c r="F9" s="154"/>
      <c r="G9" s="154"/>
      <c r="H9" s="154"/>
      <c r="I9" s="122"/>
    </row>
    <row r="10" spans="1:9" s="157" customFormat="1" ht="18.75">
      <c r="A10" s="151"/>
      <c r="B10" s="151"/>
      <c r="C10" s="135" t="s">
        <v>47</v>
      </c>
      <c r="D10" s="129"/>
      <c r="E10" s="129"/>
      <c r="F10" s="129"/>
      <c r="G10" s="129"/>
      <c r="H10" s="129">
        <f>SUM(H8:H9)</f>
        <v>4</v>
      </c>
      <c r="I10" s="137" t="s">
        <v>293</v>
      </c>
    </row>
    <row r="11" spans="1:9" s="157" customFormat="1" ht="18.75">
      <c r="A11" s="120"/>
      <c r="B11" s="120"/>
      <c r="C11" s="53" t="s">
        <v>412</v>
      </c>
      <c r="D11" s="144"/>
      <c r="E11" s="121">
        <v>4.5</v>
      </c>
      <c r="F11" s="121"/>
      <c r="G11" s="121">
        <v>4</v>
      </c>
      <c r="H11" s="121">
        <f>E11*G11</f>
        <v>18</v>
      </c>
      <c r="I11" s="120"/>
    </row>
    <row r="12" spans="1:9" s="157" customFormat="1" ht="18.75">
      <c r="A12" s="122"/>
      <c r="B12" s="122"/>
      <c r="C12" s="59"/>
      <c r="D12" s="133"/>
      <c r="E12" s="124">
        <v>5</v>
      </c>
      <c r="F12" s="124"/>
      <c r="G12" s="124">
        <v>2</v>
      </c>
      <c r="H12" s="124">
        <f>E12*G12</f>
        <v>10</v>
      </c>
      <c r="I12" s="122"/>
    </row>
    <row r="13" spans="1:9" s="157" customFormat="1" ht="18.75">
      <c r="A13" s="122"/>
      <c r="B13" s="122"/>
      <c r="C13" s="131"/>
      <c r="D13" s="133"/>
      <c r="E13" s="124"/>
      <c r="F13" s="124"/>
      <c r="G13" s="124"/>
      <c r="H13" s="124"/>
      <c r="I13" s="122"/>
    </row>
    <row r="14" spans="1:9" s="157" customFormat="1" ht="18.75">
      <c r="A14" s="151"/>
      <c r="B14" s="151"/>
      <c r="C14" s="135" t="s">
        <v>47</v>
      </c>
      <c r="D14" s="129"/>
      <c r="E14" s="129"/>
      <c r="F14" s="129"/>
      <c r="G14" s="129"/>
      <c r="H14" s="129">
        <f>SUM(H11:H13)</f>
        <v>28</v>
      </c>
      <c r="I14" s="137" t="s">
        <v>24</v>
      </c>
    </row>
    <row r="15" spans="1:9" s="157" customFormat="1" ht="18.75">
      <c r="A15" s="120"/>
      <c r="B15" s="120"/>
      <c r="C15" s="53" t="s">
        <v>413</v>
      </c>
      <c r="D15" s="144"/>
      <c r="E15" s="121">
        <v>2.5</v>
      </c>
      <c r="F15" s="121"/>
      <c r="G15" s="121">
        <v>5</v>
      </c>
      <c r="H15" s="121">
        <f>E15*G15</f>
        <v>12.5</v>
      </c>
      <c r="I15" s="120"/>
    </row>
    <row r="16" spans="1:9" s="157" customFormat="1" ht="18.75">
      <c r="A16" s="122"/>
      <c r="B16" s="122"/>
      <c r="C16" s="59"/>
      <c r="D16" s="133"/>
      <c r="E16" s="124">
        <v>2.5</v>
      </c>
      <c r="F16" s="124"/>
      <c r="G16" s="124">
        <v>5</v>
      </c>
      <c r="H16" s="124">
        <f>E16*G16</f>
        <v>12.5</v>
      </c>
      <c r="I16" s="122"/>
    </row>
    <row r="17" spans="1:9" s="157" customFormat="1" ht="18.75">
      <c r="A17" s="122"/>
      <c r="B17" s="122"/>
      <c r="C17" s="131"/>
      <c r="D17" s="133"/>
      <c r="E17" s="124"/>
      <c r="F17" s="124"/>
      <c r="G17" s="124"/>
      <c r="H17" s="124"/>
      <c r="I17" s="122"/>
    </row>
    <row r="18" spans="1:9" s="157" customFormat="1" ht="18.75">
      <c r="A18" s="151"/>
      <c r="B18" s="151"/>
      <c r="C18" s="135" t="s">
        <v>47</v>
      </c>
      <c r="D18" s="129"/>
      <c r="E18" s="129"/>
      <c r="F18" s="129"/>
      <c r="G18" s="129"/>
      <c r="H18" s="129">
        <f>SUM(H15:H17)</f>
        <v>25</v>
      </c>
      <c r="I18" s="137" t="s">
        <v>24</v>
      </c>
    </row>
    <row r="19" spans="1:9" s="157" customFormat="1" ht="18.75">
      <c r="A19" s="120"/>
      <c r="B19" s="120"/>
      <c r="C19" s="53" t="s">
        <v>414</v>
      </c>
      <c r="D19" s="144"/>
      <c r="E19" s="121">
        <v>4</v>
      </c>
      <c r="F19" s="121"/>
      <c r="G19" s="121">
        <v>6</v>
      </c>
      <c r="H19" s="121">
        <f>E19*G19</f>
        <v>24</v>
      </c>
      <c r="I19" s="120"/>
    </row>
    <row r="20" spans="1:9" s="157" customFormat="1" ht="18.75">
      <c r="A20" s="122"/>
      <c r="B20" s="122"/>
      <c r="C20" s="131" t="s">
        <v>68</v>
      </c>
      <c r="D20" s="133"/>
      <c r="E20" s="124"/>
      <c r="F20" s="124"/>
      <c r="G20" s="124"/>
      <c r="H20" s="124"/>
      <c r="I20" s="122"/>
    </row>
    <row r="21" spans="1:9" s="157" customFormat="1" ht="18.75">
      <c r="A21" s="151"/>
      <c r="B21" s="151"/>
      <c r="C21" s="135" t="s">
        <v>47</v>
      </c>
      <c r="D21" s="129"/>
      <c r="E21" s="129"/>
      <c r="F21" s="129"/>
      <c r="G21" s="129"/>
      <c r="H21" s="129">
        <f>SUM(H19:H20)</f>
        <v>24</v>
      </c>
      <c r="I21" s="137" t="s">
        <v>24</v>
      </c>
    </row>
    <row r="22" spans="1:9" s="157" customFormat="1" ht="18.75">
      <c r="A22" s="120"/>
      <c r="B22" s="120"/>
      <c r="C22" s="53" t="s">
        <v>416</v>
      </c>
      <c r="D22" s="144"/>
      <c r="E22" s="121">
        <v>16</v>
      </c>
      <c r="F22" s="121"/>
      <c r="G22" s="121">
        <v>4</v>
      </c>
      <c r="H22" s="121">
        <f>E22*G22</f>
        <v>64</v>
      </c>
      <c r="I22" s="120"/>
    </row>
    <row r="23" spans="1:9" s="157" customFormat="1" ht="18.75">
      <c r="A23" s="122"/>
      <c r="B23" s="122"/>
      <c r="C23" s="131" t="s">
        <v>68</v>
      </c>
      <c r="D23" s="133"/>
      <c r="E23" s="124"/>
      <c r="F23" s="124"/>
      <c r="G23" s="124"/>
      <c r="H23" s="124"/>
      <c r="I23" s="122"/>
    </row>
    <row r="24" spans="1:9" s="157" customFormat="1" ht="18.75">
      <c r="A24" s="151"/>
      <c r="B24" s="151"/>
      <c r="C24" s="135" t="s">
        <v>47</v>
      </c>
      <c r="D24" s="129"/>
      <c r="E24" s="129"/>
      <c r="F24" s="129"/>
      <c r="G24" s="129"/>
      <c r="H24" s="129">
        <f>SUM(H22:H23)</f>
        <v>64</v>
      </c>
      <c r="I24" s="137" t="s">
        <v>24</v>
      </c>
    </row>
    <row r="25" spans="1:9" s="157" customFormat="1" ht="18.75">
      <c r="A25" s="120"/>
      <c r="B25" s="120"/>
      <c r="C25" s="53" t="s">
        <v>417</v>
      </c>
      <c r="D25" s="144">
        <v>4.3</v>
      </c>
      <c r="E25" s="121">
        <v>5</v>
      </c>
      <c r="F25" s="121"/>
      <c r="G25" s="121">
        <v>1</v>
      </c>
      <c r="H25" s="121">
        <f>D25*E25*G25</f>
        <v>21.5</v>
      </c>
      <c r="I25" s="120"/>
    </row>
    <row r="26" spans="1:9" s="157" customFormat="1" ht="18.75">
      <c r="A26" s="122"/>
      <c r="B26" s="122"/>
      <c r="C26" s="59"/>
      <c r="D26" s="133">
        <v>2.5</v>
      </c>
      <c r="E26" s="124">
        <v>16</v>
      </c>
      <c r="F26" s="124"/>
      <c r="G26" s="124">
        <v>1</v>
      </c>
      <c r="H26" s="124">
        <f>D26*E26*G26</f>
        <v>40</v>
      </c>
      <c r="I26" s="122"/>
    </row>
    <row r="27" spans="1:9" s="157" customFormat="1" ht="18.75">
      <c r="A27" s="122"/>
      <c r="B27" s="122"/>
      <c r="C27" s="131"/>
      <c r="D27" s="133"/>
      <c r="E27" s="124"/>
      <c r="F27" s="124"/>
      <c r="G27" s="124"/>
      <c r="H27" s="124"/>
      <c r="I27" s="122"/>
    </row>
    <row r="28" spans="1:9" s="157" customFormat="1" ht="18.75">
      <c r="A28" s="151"/>
      <c r="B28" s="151"/>
      <c r="C28" s="135" t="s">
        <v>47</v>
      </c>
      <c r="D28" s="129"/>
      <c r="E28" s="129"/>
      <c r="F28" s="129"/>
      <c r="G28" s="129"/>
      <c r="H28" s="129">
        <f>SUM(H25:H27)</f>
        <v>61.5</v>
      </c>
      <c r="I28" s="137" t="s">
        <v>24</v>
      </c>
    </row>
    <row r="29" spans="1:9" s="157" customFormat="1" ht="18.75">
      <c r="A29" s="120"/>
      <c r="B29" s="120"/>
      <c r="C29" s="53" t="s">
        <v>418</v>
      </c>
      <c r="D29" s="144">
        <v>4.3</v>
      </c>
      <c r="E29" s="121">
        <v>1</v>
      </c>
      <c r="F29" s="121"/>
      <c r="G29" s="121">
        <v>2</v>
      </c>
      <c r="H29" s="121">
        <f>D29*E29*G29</f>
        <v>8.6</v>
      </c>
      <c r="I29" s="120"/>
    </row>
    <row r="30" spans="1:9" s="157" customFormat="1" ht="18.75">
      <c r="A30" s="122"/>
      <c r="B30" s="122"/>
      <c r="C30" s="59"/>
      <c r="D30" s="133">
        <v>16</v>
      </c>
      <c r="E30" s="124">
        <v>1</v>
      </c>
      <c r="F30" s="124"/>
      <c r="G30" s="124">
        <v>1</v>
      </c>
      <c r="H30" s="124">
        <f>D30*E30*G30</f>
        <v>16</v>
      </c>
      <c r="I30" s="122"/>
    </row>
    <row r="31" spans="1:9" s="157" customFormat="1" ht="18.75">
      <c r="A31" s="122"/>
      <c r="B31" s="122"/>
      <c r="C31" s="131"/>
      <c r="D31" s="133"/>
      <c r="E31" s="124"/>
      <c r="F31" s="124"/>
      <c r="G31" s="124"/>
      <c r="H31" s="124"/>
      <c r="I31" s="122"/>
    </row>
    <row r="32" spans="1:9" s="157" customFormat="1" ht="18.75">
      <c r="A32" s="151"/>
      <c r="B32" s="151"/>
      <c r="C32" s="135" t="s">
        <v>47</v>
      </c>
      <c r="D32" s="129"/>
      <c r="E32" s="129"/>
      <c r="F32" s="129"/>
      <c r="G32" s="129"/>
      <c r="H32" s="129">
        <f>SUM(H29:H31)</f>
        <v>24.6</v>
      </c>
      <c r="I32" s="137" t="s">
        <v>24</v>
      </c>
    </row>
    <row r="33" spans="1:9" s="157" customFormat="1" ht="18.75">
      <c r="A33" s="120"/>
      <c r="B33" s="120"/>
      <c r="C33" s="53" t="s">
        <v>420</v>
      </c>
      <c r="D33" s="144"/>
      <c r="E33" s="121"/>
      <c r="F33" s="121"/>
      <c r="G33" s="121">
        <v>9</v>
      </c>
      <c r="H33" s="121">
        <f>G33</f>
        <v>9</v>
      </c>
      <c r="I33" s="120"/>
    </row>
    <row r="34" spans="1:9" s="157" customFormat="1" ht="18.75">
      <c r="A34" s="122"/>
      <c r="B34" s="122"/>
      <c r="C34" s="131" t="s">
        <v>68</v>
      </c>
      <c r="D34" s="133"/>
      <c r="E34" s="124"/>
      <c r="F34" s="124"/>
      <c r="G34" s="124"/>
      <c r="H34" s="124"/>
      <c r="I34" s="122"/>
    </row>
    <row r="35" spans="1:9" s="157" customFormat="1" ht="18.75">
      <c r="A35" s="151"/>
      <c r="B35" s="151"/>
      <c r="C35" s="135" t="s">
        <v>47</v>
      </c>
      <c r="D35" s="129"/>
      <c r="E35" s="129"/>
      <c r="F35" s="129"/>
      <c r="G35" s="129"/>
      <c r="H35" s="129">
        <f>SUM(H33:H34)</f>
        <v>9</v>
      </c>
      <c r="I35" s="137" t="s">
        <v>419</v>
      </c>
    </row>
  </sheetData>
  <mergeCells count="6">
    <mergeCell ref="I2:I3"/>
    <mergeCell ref="A2:A3"/>
    <mergeCell ref="B2:B3"/>
    <mergeCell ref="C2:C3"/>
    <mergeCell ref="D2:F2"/>
    <mergeCell ref="H2:H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O10"/>
  <sheetViews>
    <sheetView workbookViewId="0">
      <selection activeCell="J30" sqref="J30"/>
    </sheetView>
  </sheetViews>
  <sheetFormatPr defaultRowHeight="18.75"/>
  <cols>
    <col min="1" max="1" width="9.140625" style="477"/>
    <col min="2" max="2" width="54.85546875" style="477" customWidth="1"/>
    <col min="3" max="3" width="12.7109375" style="481" customWidth="1"/>
    <col min="4" max="4" width="14" style="481" customWidth="1"/>
    <col min="5" max="6" width="11.28515625" style="481" customWidth="1"/>
    <col min="7" max="7" width="10.42578125" style="481" customWidth="1"/>
    <col min="8" max="8" width="11.28515625" style="477" customWidth="1"/>
    <col min="9" max="9" width="11.7109375" style="477" customWidth="1"/>
    <col min="10" max="10" width="11" style="477" customWidth="1"/>
    <col min="11" max="11" width="11.7109375" style="477" customWidth="1"/>
    <col min="12" max="12" width="10.42578125" style="477" customWidth="1"/>
    <col min="13" max="13" width="9.140625" style="477"/>
    <col min="14" max="14" width="10.7109375" style="477" customWidth="1"/>
    <col min="15" max="15" width="11.140625" style="477" customWidth="1"/>
    <col min="16" max="257" width="9.140625" style="477"/>
    <col min="258" max="258" width="54.85546875" style="477" customWidth="1"/>
    <col min="259" max="259" width="12.7109375" style="477" customWidth="1"/>
    <col min="260" max="260" width="14" style="477" customWidth="1"/>
    <col min="261" max="262" width="11.28515625" style="477" customWidth="1"/>
    <col min="263" max="263" width="10.42578125" style="477" customWidth="1"/>
    <col min="264" max="264" width="11.28515625" style="477" customWidth="1"/>
    <col min="265" max="265" width="11.7109375" style="477" customWidth="1"/>
    <col min="266" max="266" width="11" style="477" customWidth="1"/>
    <col min="267" max="267" width="11.7109375" style="477" customWidth="1"/>
    <col min="268" max="268" width="10.42578125" style="477" customWidth="1"/>
    <col min="269" max="269" width="9.140625" style="477"/>
    <col min="270" max="270" width="10.7109375" style="477" customWidth="1"/>
    <col min="271" max="271" width="11.140625" style="477" customWidth="1"/>
    <col min="272" max="513" width="9.140625" style="477"/>
    <col min="514" max="514" width="54.85546875" style="477" customWidth="1"/>
    <col min="515" max="515" width="12.7109375" style="477" customWidth="1"/>
    <col min="516" max="516" width="14" style="477" customWidth="1"/>
    <col min="517" max="518" width="11.28515625" style="477" customWidth="1"/>
    <col min="519" max="519" width="10.42578125" style="477" customWidth="1"/>
    <col min="520" max="520" width="11.28515625" style="477" customWidth="1"/>
    <col min="521" max="521" width="11.7109375" style="477" customWidth="1"/>
    <col min="522" max="522" width="11" style="477" customWidth="1"/>
    <col min="523" max="523" width="11.7109375" style="477" customWidth="1"/>
    <col min="524" max="524" width="10.42578125" style="477" customWidth="1"/>
    <col min="525" max="525" width="9.140625" style="477"/>
    <col min="526" max="526" width="10.7109375" style="477" customWidth="1"/>
    <col min="527" max="527" width="11.140625" style="477" customWidth="1"/>
    <col min="528" max="769" width="9.140625" style="477"/>
    <col min="770" max="770" width="54.85546875" style="477" customWidth="1"/>
    <col min="771" max="771" width="12.7109375" style="477" customWidth="1"/>
    <col min="772" max="772" width="14" style="477" customWidth="1"/>
    <col min="773" max="774" width="11.28515625" style="477" customWidth="1"/>
    <col min="775" max="775" width="10.42578125" style="477" customWidth="1"/>
    <col min="776" max="776" width="11.28515625" style="477" customWidth="1"/>
    <col min="777" max="777" width="11.7109375" style="477" customWidth="1"/>
    <col min="778" max="778" width="11" style="477" customWidth="1"/>
    <col min="779" max="779" width="11.7109375" style="477" customWidth="1"/>
    <col min="780" max="780" width="10.42578125" style="477" customWidth="1"/>
    <col min="781" max="781" width="9.140625" style="477"/>
    <col min="782" max="782" width="10.7109375" style="477" customWidth="1"/>
    <col min="783" max="783" width="11.140625" style="477" customWidth="1"/>
    <col min="784" max="1025" width="9.140625" style="477"/>
    <col min="1026" max="1026" width="54.85546875" style="477" customWidth="1"/>
    <col min="1027" max="1027" width="12.7109375" style="477" customWidth="1"/>
    <col min="1028" max="1028" width="14" style="477" customWidth="1"/>
    <col min="1029" max="1030" width="11.28515625" style="477" customWidth="1"/>
    <col min="1031" max="1031" width="10.42578125" style="477" customWidth="1"/>
    <col min="1032" max="1032" width="11.28515625" style="477" customWidth="1"/>
    <col min="1033" max="1033" width="11.7109375" style="477" customWidth="1"/>
    <col min="1034" max="1034" width="11" style="477" customWidth="1"/>
    <col min="1035" max="1035" width="11.7109375" style="477" customWidth="1"/>
    <col min="1036" max="1036" width="10.42578125" style="477" customWidth="1"/>
    <col min="1037" max="1037" width="9.140625" style="477"/>
    <col min="1038" max="1038" width="10.7109375" style="477" customWidth="1"/>
    <col min="1039" max="1039" width="11.140625" style="477" customWidth="1"/>
    <col min="1040" max="1281" width="9.140625" style="477"/>
    <col min="1282" max="1282" width="54.85546875" style="477" customWidth="1"/>
    <col min="1283" max="1283" width="12.7109375" style="477" customWidth="1"/>
    <col min="1284" max="1284" width="14" style="477" customWidth="1"/>
    <col min="1285" max="1286" width="11.28515625" style="477" customWidth="1"/>
    <col min="1287" max="1287" width="10.42578125" style="477" customWidth="1"/>
    <col min="1288" max="1288" width="11.28515625" style="477" customWidth="1"/>
    <col min="1289" max="1289" width="11.7109375" style="477" customWidth="1"/>
    <col min="1290" max="1290" width="11" style="477" customWidth="1"/>
    <col min="1291" max="1291" width="11.7109375" style="477" customWidth="1"/>
    <col min="1292" max="1292" width="10.42578125" style="477" customWidth="1"/>
    <col min="1293" max="1293" width="9.140625" style="477"/>
    <col min="1294" max="1294" width="10.7109375" style="477" customWidth="1"/>
    <col min="1295" max="1295" width="11.140625" style="477" customWidth="1"/>
    <col min="1296" max="1537" width="9.140625" style="477"/>
    <col min="1538" max="1538" width="54.85546875" style="477" customWidth="1"/>
    <col min="1539" max="1539" width="12.7109375" style="477" customWidth="1"/>
    <col min="1540" max="1540" width="14" style="477" customWidth="1"/>
    <col min="1541" max="1542" width="11.28515625" style="477" customWidth="1"/>
    <col min="1543" max="1543" width="10.42578125" style="477" customWidth="1"/>
    <col min="1544" max="1544" width="11.28515625" style="477" customWidth="1"/>
    <col min="1545" max="1545" width="11.7109375" style="477" customWidth="1"/>
    <col min="1546" max="1546" width="11" style="477" customWidth="1"/>
    <col min="1547" max="1547" width="11.7109375" style="477" customWidth="1"/>
    <col min="1548" max="1548" width="10.42578125" style="477" customWidth="1"/>
    <col min="1549" max="1549" width="9.140625" style="477"/>
    <col min="1550" max="1550" width="10.7109375" style="477" customWidth="1"/>
    <col min="1551" max="1551" width="11.140625" style="477" customWidth="1"/>
    <col min="1552" max="1793" width="9.140625" style="477"/>
    <col min="1794" max="1794" width="54.85546875" style="477" customWidth="1"/>
    <col min="1795" max="1795" width="12.7109375" style="477" customWidth="1"/>
    <col min="1796" max="1796" width="14" style="477" customWidth="1"/>
    <col min="1797" max="1798" width="11.28515625" style="477" customWidth="1"/>
    <col min="1799" max="1799" width="10.42578125" style="477" customWidth="1"/>
    <col min="1800" max="1800" width="11.28515625" style="477" customWidth="1"/>
    <col min="1801" max="1801" width="11.7109375" style="477" customWidth="1"/>
    <col min="1802" max="1802" width="11" style="477" customWidth="1"/>
    <col min="1803" max="1803" width="11.7109375" style="477" customWidth="1"/>
    <col min="1804" max="1804" width="10.42578125" style="477" customWidth="1"/>
    <col min="1805" max="1805" width="9.140625" style="477"/>
    <col min="1806" max="1806" width="10.7109375" style="477" customWidth="1"/>
    <col min="1807" max="1807" width="11.140625" style="477" customWidth="1"/>
    <col min="1808" max="2049" width="9.140625" style="477"/>
    <col min="2050" max="2050" width="54.85546875" style="477" customWidth="1"/>
    <col min="2051" max="2051" width="12.7109375" style="477" customWidth="1"/>
    <col min="2052" max="2052" width="14" style="477" customWidth="1"/>
    <col min="2053" max="2054" width="11.28515625" style="477" customWidth="1"/>
    <col min="2055" max="2055" width="10.42578125" style="477" customWidth="1"/>
    <col min="2056" max="2056" width="11.28515625" style="477" customWidth="1"/>
    <col min="2057" max="2057" width="11.7109375" style="477" customWidth="1"/>
    <col min="2058" max="2058" width="11" style="477" customWidth="1"/>
    <col min="2059" max="2059" width="11.7109375" style="477" customWidth="1"/>
    <col min="2060" max="2060" width="10.42578125" style="477" customWidth="1"/>
    <col min="2061" max="2061" width="9.140625" style="477"/>
    <col min="2062" max="2062" width="10.7109375" style="477" customWidth="1"/>
    <col min="2063" max="2063" width="11.140625" style="477" customWidth="1"/>
    <col min="2064" max="2305" width="9.140625" style="477"/>
    <col min="2306" max="2306" width="54.85546875" style="477" customWidth="1"/>
    <col min="2307" max="2307" width="12.7109375" style="477" customWidth="1"/>
    <col min="2308" max="2308" width="14" style="477" customWidth="1"/>
    <col min="2309" max="2310" width="11.28515625" style="477" customWidth="1"/>
    <col min="2311" max="2311" width="10.42578125" style="477" customWidth="1"/>
    <col min="2312" max="2312" width="11.28515625" style="477" customWidth="1"/>
    <col min="2313" max="2313" width="11.7109375" style="477" customWidth="1"/>
    <col min="2314" max="2314" width="11" style="477" customWidth="1"/>
    <col min="2315" max="2315" width="11.7109375" style="477" customWidth="1"/>
    <col min="2316" max="2316" width="10.42578125" style="477" customWidth="1"/>
    <col min="2317" max="2317" width="9.140625" style="477"/>
    <col min="2318" max="2318" width="10.7109375" style="477" customWidth="1"/>
    <col min="2319" max="2319" width="11.140625" style="477" customWidth="1"/>
    <col min="2320" max="2561" width="9.140625" style="477"/>
    <col min="2562" max="2562" width="54.85546875" style="477" customWidth="1"/>
    <col min="2563" max="2563" width="12.7109375" style="477" customWidth="1"/>
    <col min="2564" max="2564" width="14" style="477" customWidth="1"/>
    <col min="2565" max="2566" width="11.28515625" style="477" customWidth="1"/>
    <col min="2567" max="2567" width="10.42578125" style="477" customWidth="1"/>
    <col min="2568" max="2568" width="11.28515625" style="477" customWidth="1"/>
    <col min="2569" max="2569" width="11.7109375" style="477" customWidth="1"/>
    <col min="2570" max="2570" width="11" style="477" customWidth="1"/>
    <col min="2571" max="2571" width="11.7109375" style="477" customWidth="1"/>
    <col min="2572" max="2572" width="10.42578125" style="477" customWidth="1"/>
    <col min="2573" max="2573" width="9.140625" style="477"/>
    <col min="2574" max="2574" width="10.7109375" style="477" customWidth="1"/>
    <col min="2575" max="2575" width="11.140625" style="477" customWidth="1"/>
    <col min="2576" max="2817" width="9.140625" style="477"/>
    <col min="2818" max="2818" width="54.85546875" style="477" customWidth="1"/>
    <col min="2819" max="2819" width="12.7109375" style="477" customWidth="1"/>
    <col min="2820" max="2820" width="14" style="477" customWidth="1"/>
    <col min="2821" max="2822" width="11.28515625" style="477" customWidth="1"/>
    <col min="2823" max="2823" width="10.42578125" style="477" customWidth="1"/>
    <col min="2824" max="2824" width="11.28515625" style="477" customWidth="1"/>
    <col min="2825" max="2825" width="11.7109375" style="477" customWidth="1"/>
    <col min="2826" max="2826" width="11" style="477" customWidth="1"/>
    <col min="2827" max="2827" width="11.7109375" style="477" customWidth="1"/>
    <col min="2828" max="2828" width="10.42578125" style="477" customWidth="1"/>
    <col min="2829" max="2829" width="9.140625" style="477"/>
    <col min="2830" max="2830" width="10.7109375" style="477" customWidth="1"/>
    <col min="2831" max="2831" width="11.140625" style="477" customWidth="1"/>
    <col min="2832" max="3073" width="9.140625" style="477"/>
    <col min="3074" max="3074" width="54.85546875" style="477" customWidth="1"/>
    <col min="3075" max="3075" width="12.7109375" style="477" customWidth="1"/>
    <col min="3076" max="3076" width="14" style="477" customWidth="1"/>
    <col min="3077" max="3078" width="11.28515625" style="477" customWidth="1"/>
    <col min="3079" max="3079" width="10.42578125" style="477" customWidth="1"/>
    <col min="3080" max="3080" width="11.28515625" style="477" customWidth="1"/>
    <col min="3081" max="3081" width="11.7109375" style="477" customWidth="1"/>
    <col min="3082" max="3082" width="11" style="477" customWidth="1"/>
    <col min="3083" max="3083" width="11.7109375" style="477" customWidth="1"/>
    <col min="3084" max="3084" width="10.42578125" style="477" customWidth="1"/>
    <col min="3085" max="3085" width="9.140625" style="477"/>
    <col min="3086" max="3086" width="10.7109375" style="477" customWidth="1"/>
    <col min="3087" max="3087" width="11.140625" style="477" customWidth="1"/>
    <col min="3088" max="3329" width="9.140625" style="477"/>
    <col min="3330" max="3330" width="54.85546875" style="477" customWidth="1"/>
    <col min="3331" max="3331" width="12.7109375" style="477" customWidth="1"/>
    <col min="3332" max="3332" width="14" style="477" customWidth="1"/>
    <col min="3333" max="3334" width="11.28515625" style="477" customWidth="1"/>
    <col min="3335" max="3335" width="10.42578125" style="477" customWidth="1"/>
    <col min="3336" max="3336" width="11.28515625" style="477" customWidth="1"/>
    <col min="3337" max="3337" width="11.7109375" style="477" customWidth="1"/>
    <col min="3338" max="3338" width="11" style="477" customWidth="1"/>
    <col min="3339" max="3339" width="11.7109375" style="477" customWidth="1"/>
    <col min="3340" max="3340" width="10.42578125" style="477" customWidth="1"/>
    <col min="3341" max="3341" width="9.140625" style="477"/>
    <col min="3342" max="3342" width="10.7109375" style="477" customWidth="1"/>
    <col min="3343" max="3343" width="11.140625" style="477" customWidth="1"/>
    <col min="3344" max="3585" width="9.140625" style="477"/>
    <col min="3586" max="3586" width="54.85546875" style="477" customWidth="1"/>
    <col min="3587" max="3587" width="12.7109375" style="477" customWidth="1"/>
    <col min="3588" max="3588" width="14" style="477" customWidth="1"/>
    <col min="3589" max="3590" width="11.28515625" style="477" customWidth="1"/>
    <col min="3591" max="3591" width="10.42578125" style="477" customWidth="1"/>
    <col min="3592" max="3592" width="11.28515625" style="477" customWidth="1"/>
    <col min="3593" max="3593" width="11.7109375" style="477" customWidth="1"/>
    <col min="3594" max="3594" width="11" style="477" customWidth="1"/>
    <col min="3595" max="3595" width="11.7109375" style="477" customWidth="1"/>
    <col min="3596" max="3596" width="10.42578125" style="477" customWidth="1"/>
    <col min="3597" max="3597" width="9.140625" style="477"/>
    <col min="3598" max="3598" width="10.7109375" style="477" customWidth="1"/>
    <col min="3599" max="3599" width="11.140625" style="477" customWidth="1"/>
    <col min="3600" max="3841" width="9.140625" style="477"/>
    <col min="3842" max="3842" width="54.85546875" style="477" customWidth="1"/>
    <col min="3843" max="3843" width="12.7109375" style="477" customWidth="1"/>
    <col min="3844" max="3844" width="14" style="477" customWidth="1"/>
    <col min="3845" max="3846" width="11.28515625" style="477" customWidth="1"/>
    <col min="3847" max="3847" width="10.42578125" style="477" customWidth="1"/>
    <col min="3848" max="3848" width="11.28515625" style="477" customWidth="1"/>
    <col min="3849" max="3849" width="11.7109375" style="477" customWidth="1"/>
    <col min="3850" max="3850" width="11" style="477" customWidth="1"/>
    <col min="3851" max="3851" width="11.7109375" style="477" customWidth="1"/>
    <col min="3852" max="3852" width="10.42578125" style="477" customWidth="1"/>
    <col min="3853" max="3853" width="9.140625" style="477"/>
    <col min="3854" max="3854" width="10.7109375" style="477" customWidth="1"/>
    <col min="3855" max="3855" width="11.140625" style="477" customWidth="1"/>
    <col min="3856" max="4097" width="9.140625" style="477"/>
    <col min="4098" max="4098" width="54.85546875" style="477" customWidth="1"/>
    <col min="4099" max="4099" width="12.7109375" style="477" customWidth="1"/>
    <col min="4100" max="4100" width="14" style="477" customWidth="1"/>
    <col min="4101" max="4102" width="11.28515625" style="477" customWidth="1"/>
    <col min="4103" max="4103" width="10.42578125" style="477" customWidth="1"/>
    <col min="4104" max="4104" width="11.28515625" style="477" customWidth="1"/>
    <col min="4105" max="4105" width="11.7109375" style="477" customWidth="1"/>
    <col min="4106" max="4106" width="11" style="477" customWidth="1"/>
    <col min="4107" max="4107" width="11.7109375" style="477" customWidth="1"/>
    <col min="4108" max="4108" width="10.42578125" style="477" customWidth="1"/>
    <col min="4109" max="4109" width="9.140625" style="477"/>
    <col min="4110" max="4110" width="10.7109375" style="477" customWidth="1"/>
    <col min="4111" max="4111" width="11.140625" style="477" customWidth="1"/>
    <col min="4112" max="4353" width="9.140625" style="477"/>
    <col min="4354" max="4354" width="54.85546875" style="477" customWidth="1"/>
    <col min="4355" max="4355" width="12.7109375" style="477" customWidth="1"/>
    <col min="4356" max="4356" width="14" style="477" customWidth="1"/>
    <col min="4357" max="4358" width="11.28515625" style="477" customWidth="1"/>
    <col min="4359" max="4359" width="10.42578125" style="477" customWidth="1"/>
    <col min="4360" max="4360" width="11.28515625" style="477" customWidth="1"/>
    <col min="4361" max="4361" width="11.7109375" style="477" customWidth="1"/>
    <col min="4362" max="4362" width="11" style="477" customWidth="1"/>
    <col min="4363" max="4363" width="11.7109375" style="477" customWidth="1"/>
    <col min="4364" max="4364" width="10.42578125" style="477" customWidth="1"/>
    <col min="4365" max="4365" width="9.140625" style="477"/>
    <col min="4366" max="4366" width="10.7109375" style="477" customWidth="1"/>
    <col min="4367" max="4367" width="11.140625" style="477" customWidth="1"/>
    <col min="4368" max="4609" width="9.140625" style="477"/>
    <col min="4610" max="4610" width="54.85546875" style="477" customWidth="1"/>
    <col min="4611" max="4611" width="12.7109375" style="477" customWidth="1"/>
    <col min="4612" max="4612" width="14" style="477" customWidth="1"/>
    <col min="4613" max="4614" width="11.28515625" style="477" customWidth="1"/>
    <col min="4615" max="4615" width="10.42578125" style="477" customWidth="1"/>
    <col min="4616" max="4616" width="11.28515625" style="477" customWidth="1"/>
    <col min="4617" max="4617" width="11.7109375" style="477" customWidth="1"/>
    <col min="4618" max="4618" width="11" style="477" customWidth="1"/>
    <col min="4619" max="4619" width="11.7109375" style="477" customWidth="1"/>
    <col min="4620" max="4620" width="10.42578125" style="477" customWidth="1"/>
    <col min="4621" max="4621" width="9.140625" style="477"/>
    <col min="4622" max="4622" width="10.7109375" style="477" customWidth="1"/>
    <col min="4623" max="4623" width="11.140625" style="477" customWidth="1"/>
    <col min="4624" max="4865" width="9.140625" style="477"/>
    <col min="4866" max="4866" width="54.85546875" style="477" customWidth="1"/>
    <col min="4867" max="4867" width="12.7109375" style="477" customWidth="1"/>
    <col min="4868" max="4868" width="14" style="477" customWidth="1"/>
    <col min="4869" max="4870" width="11.28515625" style="477" customWidth="1"/>
    <col min="4871" max="4871" width="10.42578125" style="477" customWidth="1"/>
    <col min="4872" max="4872" width="11.28515625" style="477" customWidth="1"/>
    <col min="4873" max="4873" width="11.7109375" style="477" customWidth="1"/>
    <col min="4874" max="4874" width="11" style="477" customWidth="1"/>
    <col min="4875" max="4875" width="11.7109375" style="477" customWidth="1"/>
    <col min="4876" max="4876" width="10.42578125" style="477" customWidth="1"/>
    <col min="4877" max="4877" width="9.140625" style="477"/>
    <col min="4878" max="4878" width="10.7109375" style="477" customWidth="1"/>
    <col min="4879" max="4879" width="11.140625" style="477" customWidth="1"/>
    <col min="4880" max="5121" width="9.140625" style="477"/>
    <col min="5122" max="5122" width="54.85546875" style="477" customWidth="1"/>
    <col min="5123" max="5123" width="12.7109375" style="477" customWidth="1"/>
    <col min="5124" max="5124" width="14" style="477" customWidth="1"/>
    <col min="5125" max="5126" width="11.28515625" style="477" customWidth="1"/>
    <col min="5127" max="5127" width="10.42578125" style="477" customWidth="1"/>
    <col min="5128" max="5128" width="11.28515625" style="477" customWidth="1"/>
    <col min="5129" max="5129" width="11.7109375" style="477" customWidth="1"/>
    <col min="5130" max="5130" width="11" style="477" customWidth="1"/>
    <col min="5131" max="5131" width="11.7109375" style="477" customWidth="1"/>
    <col min="5132" max="5132" width="10.42578125" style="477" customWidth="1"/>
    <col min="5133" max="5133" width="9.140625" style="477"/>
    <col min="5134" max="5134" width="10.7109375" style="477" customWidth="1"/>
    <col min="5135" max="5135" width="11.140625" style="477" customWidth="1"/>
    <col min="5136" max="5377" width="9.140625" style="477"/>
    <col min="5378" max="5378" width="54.85546875" style="477" customWidth="1"/>
    <col min="5379" max="5379" width="12.7109375" style="477" customWidth="1"/>
    <col min="5380" max="5380" width="14" style="477" customWidth="1"/>
    <col min="5381" max="5382" width="11.28515625" style="477" customWidth="1"/>
    <col min="5383" max="5383" width="10.42578125" style="477" customWidth="1"/>
    <col min="5384" max="5384" width="11.28515625" style="477" customWidth="1"/>
    <col min="5385" max="5385" width="11.7109375" style="477" customWidth="1"/>
    <col min="5386" max="5386" width="11" style="477" customWidth="1"/>
    <col min="5387" max="5387" width="11.7109375" style="477" customWidth="1"/>
    <col min="5388" max="5388" width="10.42578125" style="477" customWidth="1"/>
    <col min="5389" max="5389" width="9.140625" style="477"/>
    <col min="5390" max="5390" width="10.7109375" style="477" customWidth="1"/>
    <col min="5391" max="5391" width="11.140625" style="477" customWidth="1"/>
    <col min="5392" max="5633" width="9.140625" style="477"/>
    <col min="5634" max="5634" width="54.85546875" style="477" customWidth="1"/>
    <col min="5635" max="5635" width="12.7109375" style="477" customWidth="1"/>
    <col min="5636" max="5636" width="14" style="477" customWidth="1"/>
    <col min="5637" max="5638" width="11.28515625" style="477" customWidth="1"/>
    <col min="5639" max="5639" width="10.42578125" style="477" customWidth="1"/>
    <col min="5640" max="5640" width="11.28515625" style="477" customWidth="1"/>
    <col min="5641" max="5641" width="11.7109375" style="477" customWidth="1"/>
    <col min="5642" max="5642" width="11" style="477" customWidth="1"/>
    <col min="5643" max="5643" width="11.7109375" style="477" customWidth="1"/>
    <col min="5644" max="5644" width="10.42578125" style="477" customWidth="1"/>
    <col min="5645" max="5645" width="9.140625" style="477"/>
    <col min="5646" max="5646" width="10.7109375" style="477" customWidth="1"/>
    <col min="5647" max="5647" width="11.140625" style="477" customWidth="1"/>
    <col min="5648" max="5889" width="9.140625" style="477"/>
    <col min="5890" max="5890" width="54.85546875" style="477" customWidth="1"/>
    <col min="5891" max="5891" width="12.7109375" style="477" customWidth="1"/>
    <col min="5892" max="5892" width="14" style="477" customWidth="1"/>
    <col min="5893" max="5894" width="11.28515625" style="477" customWidth="1"/>
    <col min="5895" max="5895" width="10.42578125" style="477" customWidth="1"/>
    <col min="5896" max="5896" width="11.28515625" style="477" customWidth="1"/>
    <col min="5897" max="5897" width="11.7109375" style="477" customWidth="1"/>
    <col min="5898" max="5898" width="11" style="477" customWidth="1"/>
    <col min="5899" max="5899" width="11.7109375" style="477" customWidth="1"/>
    <col min="5900" max="5900" width="10.42578125" style="477" customWidth="1"/>
    <col min="5901" max="5901" width="9.140625" style="477"/>
    <col min="5902" max="5902" width="10.7109375" style="477" customWidth="1"/>
    <col min="5903" max="5903" width="11.140625" style="477" customWidth="1"/>
    <col min="5904" max="6145" width="9.140625" style="477"/>
    <col min="6146" max="6146" width="54.85546875" style="477" customWidth="1"/>
    <col min="6147" max="6147" width="12.7109375" style="477" customWidth="1"/>
    <col min="6148" max="6148" width="14" style="477" customWidth="1"/>
    <col min="6149" max="6150" width="11.28515625" style="477" customWidth="1"/>
    <col min="6151" max="6151" width="10.42578125" style="477" customWidth="1"/>
    <col min="6152" max="6152" width="11.28515625" style="477" customWidth="1"/>
    <col min="6153" max="6153" width="11.7109375" style="477" customWidth="1"/>
    <col min="6154" max="6154" width="11" style="477" customWidth="1"/>
    <col min="6155" max="6155" width="11.7109375" style="477" customWidth="1"/>
    <col min="6156" max="6156" width="10.42578125" style="477" customWidth="1"/>
    <col min="6157" max="6157" width="9.140625" style="477"/>
    <col min="6158" max="6158" width="10.7109375" style="477" customWidth="1"/>
    <col min="6159" max="6159" width="11.140625" style="477" customWidth="1"/>
    <col min="6160" max="6401" width="9.140625" style="477"/>
    <col min="6402" max="6402" width="54.85546875" style="477" customWidth="1"/>
    <col min="6403" max="6403" width="12.7109375" style="477" customWidth="1"/>
    <col min="6404" max="6404" width="14" style="477" customWidth="1"/>
    <col min="6405" max="6406" width="11.28515625" style="477" customWidth="1"/>
    <col min="6407" max="6407" width="10.42578125" style="477" customWidth="1"/>
    <col min="6408" max="6408" width="11.28515625" style="477" customWidth="1"/>
    <col min="6409" max="6409" width="11.7109375" style="477" customWidth="1"/>
    <col min="6410" max="6410" width="11" style="477" customWidth="1"/>
    <col min="6411" max="6411" width="11.7109375" style="477" customWidth="1"/>
    <col min="6412" max="6412" width="10.42578125" style="477" customWidth="1"/>
    <col min="6413" max="6413" width="9.140625" style="477"/>
    <col min="6414" max="6414" width="10.7109375" style="477" customWidth="1"/>
    <col min="6415" max="6415" width="11.140625" style="477" customWidth="1"/>
    <col min="6416" max="6657" width="9.140625" style="477"/>
    <col min="6658" max="6658" width="54.85546875" style="477" customWidth="1"/>
    <col min="6659" max="6659" width="12.7109375" style="477" customWidth="1"/>
    <col min="6660" max="6660" width="14" style="477" customWidth="1"/>
    <col min="6661" max="6662" width="11.28515625" style="477" customWidth="1"/>
    <col min="6663" max="6663" width="10.42578125" style="477" customWidth="1"/>
    <col min="6664" max="6664" width="11.28515625" style="477" customWidth="1"/>
    <col min="6665" max="6665" width="11.7109375" style="477" customWidth="1"/>
    <col min="6666" max="6666" width="11" style="477" customWidth="1"/>
    <col min="6667" max="6667" width="11.7109375" style="477" customWidth="1"/>
    <col min="6668" max="6668" width="10.42578125" style="477" customWidth="1"/>
    <col min="6669" max="6669" width="9.140625" style="477"/>
    <col min="6670" max="6670" width="10.7109375" style="477" customWidth="1"/>
    <col min="6671" max="6671" width="11.140625" style="477" customWidth="1"/>
    <col min="6672" max="6913" width="9.140625" style="477"/>
    <col min="6914" max="6914" width="54.85546875" style="477" customWidth="1"/>
    <col min="6915" max="6915" width="12.7109375" style="477" customWidth="1"/>
    <col min="6916" max="6916" width="14" style="477" customWidth="1"/>
    <col min="6917" max="6918" width="11.28515625" style="477" customWidth="1"/>
    <col min="6919" max="6919" width="10.42578125" style="477" customWidth="1"/>
    <col min="6920" max="6920" width="11.28515625" style="477" customWidth="1"/>
    <col min="6921" max="6921" width="11.7109375" style="477" customWidth="1"/>
    <col min="6922" max="6922" width="11" style="477" customWidth="1"/>
    <col min="6923" max="6923" width="11.7109375" style="477" customWidth="1"/>
    <col min="6924" max="6924" width="10.42578125" style="477" customWidth="1"/>
    <col min="6925" max="6925" width="9.140625" style="477"/>
    <col min="6926" max="6926" width="10.7109375" style="477" customWidth="1"/>
    <col min="6927" max="6927" width="11.140625" style="477" customWidth="1"/>
    <col min="6928" max="7169" width="9.140625" style="477"/>
    <col min="7170" max="7170" width="54.85546875" style="477" customWidth="1"/>
    <col min="7171" max="7171" width="12.7109375" style="477" customWidth="1"/>
    <col min="7172" max="7172" width="14" style="477" customWidth="1"/>
    <col min="7173" max="7174" width="11.28515625" style="477" customWidth="1"/>
    <col min="7175" max="7175" width="10.42578125" style="477" customWidth="1"/>
    <col min="7176" max="7176" width="11.28515625" style="477" customWidth="1"/>
    <col min="7177" max="7177" width="11.7109375" style="477" customWidth="1"/>
    <col min="7178" max="7178" width="11" style="477" customWidth="1"/>
    <col min="7179" max="7179" width="11.7109375" style="477" customWidth="1"/>
    <col min="7180" max="7180" width="10.42578125" style="477" customWidth="1"/>
    <col min="7181" max="7181" width="9.140625" style="477"/>
    <col min="7182" max="7182" width="10.7109375" style="477" customWidth="1"/>
    <col min="7183" max="7183" width="11.140625" style="477" customWidth="1"/>
    <col min="7184" max="7425" width="9.140625" style="477"/>
    <col min="7426" max="7426" width="54.85546875" style="477" customWidth="1"/>
    <col min="7427" max="7427" width="12.7109375" style="477" customWidth="1"/>
    <col min="7428" max="7428" width="14" style="477" customWidth="1"/>
    <col min="7429" max="7430" width="11.28515625" style="477" customWidth="1"/>
    <col min="7431" max="7431" width="10.42578125" style="477" customWidth="1"/>
    <col min="7432" max="7432" width="11.28515625" style="477" customWidth="1"/>
    <col min="7433" max="7433" width="11.7109375" style="477" customWidth="1"/>
    <col min="7434" max="7434" width="11" style="477" customWidth="1"/>
    <col min="7435" max="7435" width="11.7109375" style="477" customWidth="1"/>
    <col min="7436" max="7436" width="10.42578125" style="477" customWidth="1"/>
    <col min="7437" max="7437" width="9.140625" style="477"/>
    <col min="7438" max="7438" width="10.7109375" style="477" customWidth="1"/>
    <col min="7439" max="7439" width="11.140625" style="477" customWidth="1"/>
    <col min="7440" max="7681" width="9.140625" style="477"/>
    <col min="7682" max="7682" width="54.85546875" style="477" customWidth="1"/>
    <col min="7683" max="7683" width="12.7109375" style="477" customWidth="1"/>
    <col min="7684" max="7684" width="14" style="477" customWidth="1"/>
    <col min="7685" max="7686" width="11.28515625" style="477" customWidth="1"/>
    <col min="7687" max="7687" width="10.42578125" style="477" customWidth="1"/>
    <col min="7688" max="7688" width="11.28515625" style="477" customWidth="1"/>
    <col min="7689" max="7689" width="11.7109375" style="477" customWidth="1"/>
    <col min="7690" max="7690" width="11" style="477" customWidth="1"/>
    <col min="7691" max="7691" width="11.7109375" style="477" customWidth="1"/>
    <col min="7692" max="7692" width="10.42578125" style="477" customWidth="1"/>
    <col min="7693" max="7693" width="9.140625" style="477"/>
    <col min="7694" max="7694" width="10.7109375" style="477" customWidth="1"/>
    <col min="7695" max="7695" width="11.140625" style="477" customWidth="1"/>
    <col min="7696" max="7937" width="9.140625" style="477"/>
    <col min="7938" max="7938" width="54.85546875" style="477" customWidth="1"/>
    <col min="7939" max="7939" width="12.7109375" style="477" customWidth="1"/>
    <col min="7940" max="7940" width="14" style="477" customWidth="1"/>
    <col min="7941" max="7942" width="11.28515625" style="477" customWidth="1"/>
    <col min="7943" max="7943" width="10.42578125" style="477" customWidth="1"/>
    <col min="7944" max="7944" width="11.28515625" style="477" customWidth="1"/>
    <col min="7945" max="7945" width="11.7109375" style="477" customWidth="1"/>
    <col min="7946" max="7946" width="11" style="477" customWidth="1"/>
    <col min="7947" max="7947" width="11.7109375" style="477" customWidth="1"/>
    <col min="7948" max="7948" width="10.42578125" style="477" customWidth="1"/>
    <col min="7949" max="7949" width="9.140625" style="477"/>
    <col min="7950" max="7950" width="10.7109375" style="477" customWidth="1"/>
    <col min="7951" max="7951" width="11.140625" style="477" customWidth="1"/>
    <col min="7952" max="8193" width="9.140625" style="477"/>
    <col min="8194" max="8194" width="54.85546875" style="477" customWidth="1"/>
    <col min="8195" max="8195" width="12.7109375" style="477" customWidth="1"/>
    <col min="8196" max="8196" width="14" style="477" customWidth="1"/>
    <col min="8197" max="8198" width="11.28515625" style="477" customWidth="1"/>
    <col min="8199" max="8199" width="10.42578125" style="477" customWidth="1"/>
    <col min="8200" max="8200" width="11.28515625" style="477" customWidth="1"/>
    <col min="8201" max="8201" width="11.7109375" style="477" customWidth="1"/>
    <col min="8202" max="8202" width="11" style="477" customWidth="1"/>
    <col min="8203" max="8203" width="11.7109375" style="477" customWidth="1"/>
    <col min="8204" max="8204" width="10.42578125" style="477" customWidth="1"/>
    <col min="8205" max="8205" width="9.140625" style="477"/>
    <col min="8206" max="8206" width="10.7109375" style="477" customWidth="1"/>
    <col min="8207" max="8207" width="11.140625" style="477" customWidth="1"/>
    <col min="8208" max="8449" width="9.140625" style="477"/>
    <col min="8450" max="8450" width="54.85546875" style="477" customWidth="1"/>
    <col min="8451" max="8451" width="12.7109375" style="477" customWidth="1"/>
    <col min="8452" max="8452" width="14" style="477" customWidth="1"/>
    <col min="8453" max="8454" width="11.28515625" style="477" customWidth="1"/>
    <col min="8455" max="8455" width="10.42578125" style="477" customWidth="1"/>
    <col min="8456" max="8456" width="11.28515625" style="477" customWidth="1"/>
    <col min="8457" max="8457" width="11.7109375" style="477" customWidth="1"/>
    <col min="8458" max="8458" width="11" style="477" customWidth="1"/>
    <col min="8459" max="8459" width="11.7109375" style="477" customWidth="1"/>
    <col min="8460" max="8460" width="10.42578125" style="477" customWidth="1"/>
    <col min="8461" max="8461" width="9.140625" style="477"/>
    <col min="8462" max="8462" width="10.7109375" style="477" customWidth="1"/>
    <col min="8463" max="8463" width="11.140625" style="477" customWidth="1"/>
    <col min="8464" max="8705" width="9.140625" style="477"/>
    <col min="8706" max="8706" width="54.85546875" style="477" customWidth="1"/>
    <col min="8707" max="8707" width="12.7109375" style="477" customWidth="1"/>
    <col min="8708" max="8708" width="14" style="477" customWidth="1"/>
    <col min="8709" max="8710" width="11.28515625" style="477" customWidth="1"/>
    <col min="8711" max="8711" width="10.42578125" style="477" customWidth="1"/>
    <col min="8712" max="8712" width="11.28515625" style="477" customWidth="1"/>
    <col min="8713" max="8713" width="11.7109375" style="477" customWidth="1"/>
    <col min="8714" max="8714" width="11" style="477" customWidth="1"/>
    <col min="8715" max="8715" width="11.7109375" style="477" customWidth="1"/>
    <col min="8716" max="8716" width="10.42578125" style="477" customWidth="1"/>
    <col min="8717" max="8717" width="9.140625" style="477"/>
    <col min="8718" max="8718" width="10.7109375" style="477" customWidth="1"/>
    <col min="8719" max="8719" width="11.140625" style="477" customWidth="1"/>
    <col min="8720" max="8961" width="9.140625" style="477"/>
    <col min="8962" max="8962" width="54.85546875" style="477" customWidth="1"/>
    <col min="8963" max="8963" width="12.7109375" style="477" customWidth="1"/>
    <col min="8964" max="8964" width="14" style="477" customWidth="1"/>
    <col min="8965" max="8966" width="11.28515625" style="477" customWidth="1"/>
    <col min="8967" max="8967" width="10.42578125" style="477" customWidth="1"/>
    <col min="8968" max="8968" width="11.28515625" style="477" customWidth="1"/>
    <col min="8969" max="8969" width="11.7109375" style="477" customWidth="1"/>
    <col min="8970" max="8970" width="11" style="477" customWidth="1"/>
    <col min="8971" max="8971" width="11.7109375" style="477" customWidth="1"/>
    <col min="8972" max="8972" width="10.42578125" style="477" customWidth="1"/>
    <col min="8973" max="8973" width="9.140625" style="477"/>
    <col min="8974" max="8974" width="10.7109375" style="477" customWidth="1"/>
    <col min="8975" max="8975" width="11.140625" style="477" customWidth="1"/>
    <col min="8976" max="9217" width="9.140625" style="477"/>
    <col min="9218" max="9218" width="54.85546875" style="477" customWidth="1"/>
    <col min="9219" max="9219" width="12.7109375" style="477" customWidth="1"/>
    <col min="9220" max="9220" width="14" style="477" customWidth="1"/>
    <col min="9221" max="9222" width="11.28515625" style="477" customWidth="1"/>
    <col min="9223" max="9223" width="10.42578125" style="477" customWidth="1"/>
    <col min="9224" max="9224" width="11.28515625" style="477" customWidth="1"/>
    <col min="9225" max="9225" width="11.7109375" style="477" customWidth="1"/>
    <col min="9226" max="9226" width="11" style="477" customWidth="1"/>
    <col min="9227" max="9227" width="11.7109375" style="477" customWidth="1"/>
    <col min="9228" max="9228" width="10.42578125" style="477" customWidth="1"/>
    <col min="9229" max="9229" width="9.140625" style="477"/>
    <col min="9230" max="9230" width="10.7109375" style="477" customWidth="1"/>
    <col min="9231" max="9231" width="11.140625" style="477" customWidth="1"/>
    <col min="9232" max="9473" width="9.140625" style="477"/>
    <col min="9474" max="9474" width="54.85546875" style="477" customWidth="1"/>
    <col min="9475" max="9475" width="12.7109375" style="477" customWidth="1"/>
    <col min="9476" max="9476" width="14" style="477" customWidth="1"/>
    <col min="9477" max="9478" width="11.28515625" style="477" customWidth="1"/>
    <col min="9479" max="9479" width="10.42578125" style="477" customWidth="1"/>
    <col min="9480" max="9480" width="11.28515625" style="477" customWidth="1"/>
    <col min="9481" max="9481" width="11.7109375" style="477" customWidth="1"/>
    <col min="9482" max="9482" width="11" style="477" customWidth="1"/>
    <col min="9483" max="9483" width="11.7109375" style="477" customWidth="1"/>
    <col min="9484" max="9484" width="10.42578125" style="477" customWidth="1"/>
    <col min="9485" max="9485" width="9.140625" style="477"/>
    <col min="9486" max="9486" width="10.7109375" style="477" customWidth="1"/>
    <col min="9487" max="9487" width="11.140625" style="477" customWidth="1"/>
    <col min="9488" max="9729" width="9.140625" style="477"/>
    <col min="9730" max="9730" width="54.85546875" style="477" customWidth="1"/>
    <col min="9731" max="9731" width="12.7109375" style="477" customWidth="1"/>
    <col min="9732" max="9732" width="14" style="477" customWidth="1"/>
    <col min="9733" max="9734" width="11.28515625" style="477" customWidth="1"/>
    <col min="9735" max="9735" width="10.42578125" style="477" customWidth="1"/>
    <col min="9736" max="9736" width="11.28515625" style="477" customWidth="1"/>
    <col min="9737" max="9737" width="11.7109375" style="477" customWidth="1"/>
    <col min="9738" max="9738" width="11" style="477" customWidth="1"/>
    <col min="9739" max="9739" width="11.7109375" style="477" customWidth="1"/>
    <col min="9740" max="9740" width="10.42578125" style="477" customWidth="1"/>
    <col min="9741" max="9741" width="9.140625" style="477"/>
    <col min="9742" max="9742" width="10.7109375" style="477" customWidth="1"/>
    <col min="9743" max="9743" width="11.140625" style="477" customWidth="1"/>
    <col min="9744" max="9985" width="9.140625" style="477"/>
    <col min="9986" max="9986" width="54.85546875" style="477" customWidth="1"/>
    <col min="9987" max="9987" width="12.7109375" style="477" customWidth="1"/>
    <col min="9988" max="9988" width="14" style="477" customWidth="1"/>
    <col min="9989" max="9990" width="11.28515625" style="477" customWidth="1"/>
    <col min="9991" max="9991" width="10.42578125" style="477" customWidth="1"/>
    <col min="9992" max="9992" width="11.28515625" style="477" customWidth="1"/>
    <col min="9993" max="9993" width="11.7109375" style="477" customWidth="1"/>
    <col min="9994" max="9994" width="11" style="477" customWidth="1"/>
    <col min="9995" max="9995" width="11.7109375" style="477" customWidth="1"/>
    <col min="9996" max="9996" width="10.42578125" style="477" customWidth="1"/>
    <col min="9997" max="9997" width="9.140625" style="477"/>
    <col min="9998" max="9998" width="10.7109375" style="477" customWidth="1"/>
    <col min="9999" max="9999" width="11.140625" style="477" customWidth="1"/>
    <col min="10000" max="10241" width="9.140625" style="477"/>
    <col min="10242" max="10242" width="54.85546875" style="477" customWidth="1"/>
    <col min="10243" max="10243" width="12.7109375" style="477" customWidth="1"/>
    <col min="10244" max="10244" width="14" style="477" customWidth="1"/>
    <col min="10245" max="10246" width="11.28515625" style="477" customWidth="1"/>
    <col min="10247" max="10247" width="10.42578125" style="477" customWidth="1"/>
    <col min="10248" max="10248" width="11.28515625" style="477" customWidth="1"/>
    <col min="10249" max="10249" width="11.7109375" style="477" customWidth="1"/>
    <col min="10250" max="10250" width="11" style="477" customWidth="1"/>
    <col min="10251" max="10251" width="11.7109375" style="477" customWidth="1"/>
    <col min="10252" max="10252" width="10.42578125" style="477" customWidth="1"/>
    <col min="10253" max="10253" width="9.140625" style="477"/>
    <col min="10254" max="10254" width="10.7109375" style="477" customWidth="1"/>
    <col min="10255" max="10255" width="11.140625" style="477" customWidth="1"/>
    <col min="10256" max="10497" width="9.140625" style="477"/>
    <col min="10498" max="10498" width="54.85546875" style="477" customWidth="1"/>
    <col min="10499" max="10499" width="12.7109375" style="477" customWidth="1"/>
    <col min="10500" max="10500" width="14" style="477" customWidth="1"/>
    <col min="10501" max="10502" width="11.28515625" style="477" customWidth="1"/>
    <col min="10503" max="10503" width="10.42578125" style="477" customWidth="1"/>
    <col min="10504" max="10504" width="11.28515625" style="477" customWidth="1"/>
    <col min="10505" max="10505" width="11.7109375" style="477" customWidth="1"/>
    <col min="10506" max="10506" width="11" style="477" customWidth="1"/>
    <col min="10507" max="10507" width="11.7109375" style="477" customWidth="1"/>
    <col min="10508" max="10508" width="10.42578125" style="477" customWidth="1"/>
    <col min="10509" max="10509" width="9.140625" style="477"/>
    <col min="10510" max="10510" width="10.7109375" style="477" customWidth="1"/>
    <col min="10511" max="10511" width="11.140625" style="477" customWidth="1"/>
    <col min="10512" max="10753" width="9.140625" style="477"/>
    <col min="10754" max="10754" width="54.85546875" style="477" customWidth="1"/>
    <col min="10755" max="10755" width="12.7109375" style="477" customWidth="1"/>
    <col min="10756" max="10756" width="14" style="477" customWidth="1"/>
    <col min="10757" max="10758" width="11.28515625" style="477" customWidth="1"/>
    <col min="10759" max="10759" width="10.42578125" style="477" customWidth="1"/>
    <col min="10760" max="10760" width="11.28515625" style="477" customWidth="1"/>
    <col min="10761" max="10761" width="11.7109375" style="477" customWidth="1"/>
    <col min="10762" max="10762" width="11" style="477" customWidth="1"/>
    <col min="10763" max="10763" width="11.7109375" style="477" customWidth="1"/>
    <col min="10764" max="10764" width="10.42578125" style="477" customWidth="1"/>
    <col min="10765" max="10765" width="9.140625" style="477"/>
    <col min="10766" max="10766" width="10.7109375" style="477" customWidth="1"/>
    <col min="10767" max="10767" width="11.140625" style="477" customWidth="1"/>
    <col min="10768" max="11009" width="9.140625" style="477"/>
    <col min="11010" max="11010" width="54.85546875" style="477" customWidth="1"/>
    <col min="11011" max="11011" width="12.7109375" style="477" customWidth="1"/>
    <col min="11012" max="11012" width="14" style="477" customWidth="1"/>
    <col min="11013" max="11014" width="11.28515625" style="477" customWidth="1"/>
    <col min="11015" max="11015" width="10.42578125" style="477" customWidth="1"/>
    <col min="11016" max="11016" width="11.28515625" style="477" customWidth="1"/>
    <col min="11017" max="11017" width="11.7109375" style="477" customWidth="1"/>
    <col min="11018" max="11018" width="11" style="477" customWidth="1"/>
    <col min="11019" max="11019" width="11.7109375" style="477" customWidth="1"/>
    <col min="11020" max="11020" width="10.42578125" style="477" customWidth="1"/>
    <col min="11021" max="11021" width="9.140625" style="477"/>
    <col min="11022" max="11022" width="10.7109375" style="477" customWidth="1"/>
    <col min="11023" max="11023" width="11.140625" style="477" customWidth="1"/>
    <col min="11024" max="11265" width="9.140625" style="477"/>
    <col min="11266" max="11266" width="54.85546875" style="477" customWidth="1"/>
    <col min="11267" max="11267" width="12.7109375" style="477" customWidth="1"/>
    <col min="11268" max="11268" width="14" style="477" customWidth="1"/>
    <col min="11269" max="11270" width="11.28515625" style="477" customWidth="1"/>
    <col min="11271" max="11271" width="10.42578125" style="477" customWidth="1"/>
    <col min="11272" max="11272" width="11.28515625" style="477" customWidth="1"/>
    <col min="11273" max="11273" width="11.7109375" style="477" customWidth="1"/>
    <col min="11274" max="11274" width="11" style="477" customWidth="1"/>
    <col min="11275" max="11275" width="11.7109375" style="477" customWidth="1"/>
    <col min="11276" max="11276" width="10.42578125" style="477" customWidth="1"/>
    <col min="11277" max="11277" width="9.140625" style="477"/>
    <col min="11278" max="11278" width="10.7109375" style="477" customWidth="1"/>
    <col min="11279" max="11279" width="11.140625" style="477" customWidth="1"/>
    <col min="11280" max="11521" width="9.140625" style="477"/>
    <col min="11522" max="11522" width="54.85546875" style="477" customWidth="1"/>
    <col min="11523" max="11523" width="12.7109375" style="477" customWidth="1"/>
    <col min="11524" max="11524" width="14" style="477" customWidth="1"/>
    <col min="11525" max="11526" width="11.28515625" style="477" customWidth="1"/>
    <col min="11527" max="11527" width="10.42578125" style="477" customWidth="1"/>
    <col min="11528" max="11528" width="11.28515625" style="477" customWidth="1"/>
    <col min="11529" max="11529" width="11.7109375" style="477" customWidth="1"/>
    <col min="11530" max="11530" width="11" style="477" customWidth="1"/>
    <col min="11531" max="11531" width="11.7109375" style="477" customWidth="1"/>
    <col min="11532" max="11532" width="10.42578125" style="477" customWidth="1"/>
    <col min="11533" max="11533" width="9.140625" style="477"/>
    <col min="11534" max="11534" width="10.7109375" style="477" customWidth="1"/>
    <col min="11535" max="11535" width="11.140625" style="477" customWidth="1"/>
    <col min="11536" max="11777" width="9.140625" style="477"/>
    <col min="11778" max="11778" width="54.85546875" style="477" customWidth="1"/>
    <col min="11779" max="11779" width="12.7109375" style="477" customWidth="1"/>
    <col min="11780" max="11780" width="14" style="477" customWidth="1"/>
    <col min="11781" max="11782" width="11.28515625" style="477" customWidth="1"/>
    <col min="11783" max="11783" width="10.42578125" style="477" customWidth="1"/>
    <col min="11784" max="11784" width="11.28515625" style="477" customWidth="1"/>
    <col min="11785" max="11785" width="11.7109375" style="477" customWidth="1"/>
    <col min="11786" max="11786" width="11" style="477" customWidth="1"/>
    <col min="11787" max="11787" width="11.7109375" style="477" customWidth="1"/>
    <col min="11788" max="11788" width="10.42578125" style="477" customWidth="1"/>
    <col min="11789" max="11789" width="9.140625" style="477"/>
    <col min="11790" max="11790" width="10.7109375" style="477" customWidth="1"/>
    <col min="11791" max="11791" width="11.140625" style="477" customWidth="1"/>
    <col min="11792" max="12033" width="9.140625" style="477"/>
    <col min="12034" max="12034" width="54.85546875" style="477" customWidth="1"/>
    <col min="12035" max="12035" width="12.7109375" style="477" customWidth="1"/>
    <col min="12036" max="12036" width="14" style="477" customWidth="1"/>
    <col min="12037" max="12038" width="11.28515625" style="477" customWidth="1"/>
    <col min="12039" max="12039" width="10.42578125" style="477" customWidth="1"/>
    <col min="12040" max="12040" width="11.28515625" style="477" customWidth="1"/>
    <col min="12041" max="12041" width="11.7109375" style="477" customWidth="1"/>
    <col min="12042" max="12042" width="11" style="477" customWidth="1"/>
    <col min="12043" max="12043" width="11.7109375" style="477" customWidth="1"/>
    <col min="12044" max="12044" width="10.42578125" style="477" customWidth="1"/>
    <col min="12045" max="12045" width="9.140625" style="477"/>
    <col min="12046" max="12046" width="10.7109375" style="477" customWidth="1"/>
    <col min="12047" max="12047" width="11.140625" style="477" customWidth="1"/>
    <col min="12048" max="12289" width="9.140625" style="477"/>
    <col min="12290" max="12290" width="54.85546875" style="477" customWidth="1"/>
    <col min="12291" max="12291" width="12.7109375" style="477" customWidth="1"/>
    <col min="12292" max="12292" width="14" style="477" customWidth="1"/>
    <col min="12293" max="12294" width="11.28515625" style="477" customWidth="1"/>
    <col min="12295" max="12295" width="10.42578125" style="477" customWidth="1"/>
    <col min="12296" max="12296" width="11.28515625" style="477" customWidth="1"/>
    <col min="12297" max="12297" width="11.7109375" style="477" customWidth="1"/>
    <col min="12298" max="12298" width="11" style="477" customWidth="1"/>
    <col min="12299" max="12299" width="11.7109375" style="477" customWidth="1"/>
    <col min="12300" max="12300" width="10.42578125" style="477" customWidth="1"/>
    <col min="12301" max="12301" width="9.140625" style="477"/>
    <col min="12302" max="12302" width="10.7109375" style="477" customWidth="1"/>
    <col min="12303" max="12303" width="11.140625" style="477" customWidth="1"/>
    <col min="12304" max="12545" width="9.140625" style="477"/>
    <col min="12546" max="12546" width="54.85546875" style="477" customWidth="1"/>
    <col min="12547" max="12547" width="12.7109375" style="477" customWidth="1"/>
    <col min="12548" max="12548" width="14" style="477" customWidth="1"/>
    <col min="12549" max="12550" width="11.28515625" style="477" customWidth="1"/>
    <col min="12551" max="12551" width="10.42578125" style="477" customWidth="1"/>
    <col min="12552" max="12552" width="11.28515625" style="477" customWidth="1"/>
    <col min="12553" max="12553" width="11.7109375" style="477" customWidth="1"/>
    <col min="12554" max="12554" width="11" style="477" customWidth="1"/>
    <col min="12555" max="12555" width="11.7109375" style="477" customWidth="1"/>
    <col min="12556" max="12556" width="10.42578125" style="477" customWidth="1"/>
    <col min="12557" max="12557" width="9.140625" style="477"/>
    <col min="12558" max="12558" width="10.7109375" style="477" customWidth="1"/>
    <col min="12559" max="12559" width="11.140625" style="477" customWidth="1"/>
    <col min="12560" max="12801" width="9.140625" style="477"/>
    <col min="12802" max="12802" width="54.85546875" style="477" customWidth="1"/>
    <col min="12803" max="12803" width="12.7109375" style="477" customWidth="1"/>
    <col min="12804" max="12804" width="14" style="477" customWidth="1"/>
    <col min="12805" max="12806" width="11.28515625" style="477" customWidth="1"/>
    <col min="12807" max="12807" width="10.42578125" style="477" customWidth="1"/>
    <col min="12808" max="12808" width="11.28515625" style="477" customWidth="1"/>
    <col min="12809" max="12809" width="11.7109375" style="477" customWidth="1"/>
    <col min="12810" max="12810" width="11" style="477" customWidth="1"/>
    <col min="12811" max="12811" width="11.7109375" style="477" customWidth="1"/>
    <col min="12812" max="12812" width="10.42578125" style="477" customWidth="1"/>
    <col min="12813" max="12813" width="9.140625" style="477"/>
    <col min="12814" max="12814" width="10.7109375" style="477" customWidth="1"/>
    <col min="12815" max="12815" width="11.140625" style="477" customWidth="1"/>
    <col min="12816" max="13057" width="9.140625" style="477"/>
    <col min="13058" max="13058" width="54.85546875" style="477" customWidth="1"/>
    <col min="13059" max="13059" width="12.7109375" style="477" customWidth="1"/>
    <col min="13060" max="13060" width="14" style="477" customWidth="1"/>
    <col min="13061" max="13062" width="11.28515625" style="477" customWidth="1"/>
    <col min="13063" max="13063" width="10.42578125" style="477" customWidth="1"/>
    <col min="13064" max="13064" width="11.28515625" style="477" customWidth="1"/>
    <col min="13065" max="13065" width="11.7109375" style="477" customWidth="1"/>
    <col min="13066" max="13066" width="11" style="477" customWidth="1"/>
    <col min="13067" max="13067" width="11.7109375" style="477" customWidth="1"/>
    <col min="13068" max="13068" width="10.42578125" style="477" customWidth="1"/>
    <col min="13069" max="13069" width="9.140625" style="477"/>
    <col min="13070" max="13070" width="10.7109375" style="477" customWidth="1"/>
    <col min="13071" max="13071" width="11.140625" style="477" customWidth="1"/>
    <col min="13072" max="13313" width="9.140625" style="477"/>
    <col min="13314" max="13314" width="54.85546875" style="477" customWidth="1"/>
    <col min="13315" max="13315" width="12.7109375" style="477" customWidth="1"/>
    <col min="13316" max="13316" width="14" style="477" customWidth="1"/>
    <col min="13317" max="13318" width="11.28515625" style="477" customWidth="1"/>
    <col min="13319" max="13319" width="10.42578125" style="477" customWidth="1"/>
    <col min="13320" max="13320" width="11.28515625" style="477" customWidth="1"/>
    <col min="13321" max="13321" width="11.7109375" style="477" customWidth="1"/>
    <col min="13322" max="13322" width="11" style="477" customWidth="1"/>
    <col min="13323" max="13323" width="11.7109375" style="477" customWidth="1"/>
    <col min="13324" max="13324" width="10.42578125" style="477" customWidth="1"/>
    <col min="13325" max="13325" width="9.140625" style="477"/>
    <col min="13326" max="13326" width="10.7109375" style="477" customWidth="1"/>
    <col min="13327" max="13327" width="11.140625" style="477" customWidth="1"/>
    <col min="13328" max="13569" width="9.140625" style="477"/>
    <col min="13570" max="13570" width="54.85546875" style="477" customWidth="1"/>
    <col min="13571" max="13571" width="12.7109375" style="477" customWidth="1"/>
    <col min="13572" max="13572" width="14" style="477" customWidth="1"/>
    <col min="13573" max="13574" width="11.28515625" style="477" customWidth="1"/>
    <col min="13575" max="13575" width="10.42578125" style="477" customWidth="1"/>
    <col min="13576" max="13576" width="11.28515625" style="477" customWidth="1"/>
    <col min="13577" max="13577" width="11.7109375" style="477" customWidth="1"/>
    <col min="13578" max="13578" width="11" style="477" customWidth="1"/>
    <col min="13579" max="13579" width="11.7109375" style="477" customWidth="1"/>
    <col min="13580" max="13580" width="10.42578125" style="477" customWidth="1"/>
    <col min="13581" max="13581" width="9.140625" style="477"/>
    <col min="13582" max="13582" width="10.7109375" style="477" customWidth="1"/>
    <col min="13583" max="13583" width="11.140625" style="477" customWidth="1"/>
    <col min="13584" max="13825" width="9.140625" style="477"/>
    <col min="13826" max="13826" width="54.85546875" style="477" customWidth="1"/>
    <col min="13827" max="13827" width="12.7109375" style="477" customWidth="1"/>
    <col min="13828" max="13828" width="14" style="477" customWidth="1"/>
    <col min="13829" max="13830" width="11.28515625" style="477" customWidth="1"/>
    <col min="13831" max="13831" width="10.42578125" style="477" customWidth="1"/>
    <col min="13832" max="13832" width="11.28515625" style="477" customWidth="1"/>
    <col min="13833" max="13833" width="11.7109375" style="477" customWidth="1"/>
    <col min="13834" max="13834" width="11" style="477" customWidth="1"/>
    <col min="13835" max="13835" width="11.7109375" style="477" customWidth="1"/>
    <col min="13836" max="13836" width="10.42578125" style="477" customWidth="1"/>
    <col min="13837" max="13837" width="9.140625" style="477"/>
    <col min="13838" max="13838" width="10.7109375" style="477" customWidth="1"/>
    <col min="13839" max="13839" width="11.140625" style="477" customWidth="1"/>
    <col min="13840" max="14081" width="9.140625" style="477"/>
    <col min="14082" max="14082" width="54.85546875" style="477" customWidth="1"/>
    <col min="14083" max="14083" width="12.7109375" style="477" customWidth="1"/>
    <col min="14084" max="14084" width="14" style="477" customWidth="1"/>
    <col min="14085" max="14086" width="11.28515625" style="477" customWidth="1"/>
    <col min="14087" max="14087" width="10.42578125" style="477" customWidth="1"/>
    <col min="14088" max="14088" width="11.28515625" style="477" customWidth="1"/>
    <col min="14089" max="14089" width="11.7109375" style="477" customWidth="1"/>
    <col min="14090" max="14090" width="11" style="477" customWidth="1"/>
    <col min="14091" max="14091" width="11.7109375" style="477" customWidth="1"/>
    <col min="14092" max="14092" width="10.42578125" style="477" customWidth="1"/>
    <col min="14093" max="14093" width="9.140625" style="477"/>
    <col min="14094" max="14094" width="10.7109375" style="477" customWidth="1"/>
    <col min="14095" max="14095" width="11.140625" style="477" customWidth="1"/>
    <col min="14096" max="14337" width="9.140625" style="477"/>
    <col min="14338" max="14338" width="54.85546875" style="477" customWidth="1"/>
    <col min="14339" max="14339" width="12.7109375" style="477" customWidth="1"/>
    <col min="14340" max="14340" width="14" style="477" customWidth="1"/>
    <col min="14341" max="14342" width="11.28515625" style="477" customWidth="1"/>
    <col min="14343" max="14343" width="10.42578125" style="477" customWidth="1"/>
    <col min="14344" max="14344" width="11.28515625" style="477" customWidth="1"/>
    <col min="14345" max="14345" width="11.7109375" style="477" customWidth="1"/>
    <col min="14346" max="14346" width="11" style="477" customWidth="1"/>
    <col min="14347" max="14347" width="11.7109375" style="477" customWidth="1"/>
    <col min="14348" max="14348" width="10.42578125" style="477" customWidth="1"/>
    <col min="14349" max="14349" width="9.140625" style="477"/>
    <col min="14350" max="14350" width="10.7109375" style="477" customWidth="1"/>
    <col min="14351" max="14351" width="11.140625" style="477" customWidth="1"/>
    <col min="14352" max="14593" width="9.140625" style="477"/>
    <col min="14594" max="14594" width="54.85546875" style="477" customWidth="1"/>
    <col min="14595" max="14595" width="12.7109375" style="477" customWidth="1"/>
    <col min="14596" max="14596" width="14" style="477" customWidth="1"/>
    <col min="14597" max="14598" width="11.28515625" style="477" customWidth="1"/>
    <col min="14599" max="14599" width="10.42578125" style="477" customWidth="1"/>
    <col min="14600" max="14600" width="11.28515625" style="477" customWidth="1"/>
    <col min="14601" max="14601" width="11.7109375" style="477" customWidth="1"/>
    <col min="14602" max="14602" width="11" style="477" customWidth="1"/>
    <col min="14603" max="14603" width="11.7109375" style="477" customWidth="1"/>
    <col min="14604" max="14604" width="10.42578125" style="477" customWidth="1"/>
    <col min="14605" max="14605" width="9.140625" style="477"/>
    <col min="14606" max="14606" width="10.7109375" style="477" customWidth="1"/>
    <col min="14607" max="14607" width="11.140625" style="477" customWidth="1"/>
    <col min="14608" max="14849" width="9.140625" style="477"/>
    <col min="14850" max="14850" width="54.85546875" style="477" customWidth="1"/>
    <col min="14851" max="14851" width="12.7109375" style="477" customWidth="1"/>
    <col min="14852" max="14852" width="14" style="477" customWidth="1"/>
    <col min="14853" max="14854" width="11.28515625" style="477" customWidth="1"/>
    <col min="14855" max="14855" width="10.42578125" style="477" customWidth="1"/>
    <col min="14856" max="14856" width="11.28515625" style="477" customWidth="1"/>
    <col min="14857" max="14857" width="11.7109375" style="477" customWidth="1"/>
    <col min="14858" max="14858" width="11" style="477" customWidth="1"/>
    <col min="14859" max="14859" width="11.7109375" style="477" customWidth="1"/>
    <col min="14860" max="14860" width="10.42578125" style="477" customWidth="1"/>
    <col min="14861" max="14861" width="9.140625" style="477"/>
    <col min="14862" max="14862" width="10.7109375" style="477" customWidth="1"/>
    <col min="14863" max="14863" width="11.140625" style="477" customWidth="1"/>
    <col min="14864" max="15105" width="9.140625" style="477"/>
    <col min="15106" max="15106" width="54.85546875" style="477" customWidth="1"/>
    <col min="15107" max="15107" width="12.7109375" style="477" customWidth="1"/>
    <col min="15108" max="15108" width="14" style="477" customWidth="1"/>
    <col min="15109" max="15110" width="11.28515625" style="477" customWidth="1"/>
    <col min="15111" max="15111" width="10.42578125" style="477" customWidth="1"/>
    <col min="15112" max="15112" width="11.28515625" style="477" customWidth="1"/>
    <col min="15113" max="15113" width="11.7109375" style="477" customWidth="1"/>
    <col min="15114" max="15114" width="11" style="477" customWidth="1"/>
    <col min="15115" max="15115" width="11.7109375" style="477" customWidth="1"/>
    <col min="15116" max="15116" width="10.42578125" style="477" customWidth="1"/>
    <col min="15117" max="15117" width="9.140625" style="477"/>
    <col min="15118" max="15118" width="10.7109375" style="477" customWidth="1"/>
    <col min="15119" max="15119" width="11.140625" style="477" customWidth="1"/>
    <col min="15120" max="15361" width="9.140625" style="477"/>
    <col min="15362" max="15362" width="54.85546875" style="477" customWidth="1"/>
    <col min="15363" max="15363" width="12.7109375" style="477" customWidth="1"/>
    <col min="15364" max="15364" width="14" style="477" customWidth="1"/>
    <col min="15365" max="15366" width="11.28515625" style="477" customWidth="1"/>
    <col min="15367" max="15367" width="10.42578125" style="477" customWidth="1"/>
    <col min="15368" max="15368" width="11.28515625" style="477" customWidth="1"/>
    <col min="15369" max="15369" width="11.7109375" style="477" customWidth="1"/>
    <col min="15370" max="15370" width="11" style="477" customWidth="1"/>
    <col min="15371" max="15371" width="11.7109375" style="477" customWidth="1"/>
    <col min="15372" max="15372" width="10.42578125" style="477" customWidth="1"/>
    <col min="15373" max="15373" width="9.140625" style="477"/>
    <col min="15374" max="15374" width="10.7109375" style="477" customWidth="1"/>
    <col min="15375" max="15375" width="11.140625" style="477" customWidth="1"/>
    <col min="15376" max="15617" width="9.140625" style="477"/>
    <col min="15618" max="15618" width="54.85546875" style="477" customWidth="1"/>
    <col min="15619" max="15619" width="12.7109375" style="477" customWidth="1"/>
    <col min="15620" max="15620" width="14" style="477" customWidth="1"/>
    <col min="15621" max="15622" width="11.28515625" style="477" customWidth="1"/>
    <col min="15623" max="15623" width="10.42578125" style="477" customWidth="1"/>
    <col min="15624" max="15624" width="11.28515625" style="477" customWidth="1"/>
    <col min="15625" max="15625" width="11.7109375" style="477" customWidth="1"/>
    <col min="15626" max="15626" width="11" style="477" customWidth="1"/>
    <col min="15627" max="15627" width="11.7109375" style="477" customWidth="1"/>
    <col min="15628" max="15628" width="10.42578125" style="477" customWidth="1"/>
    <col min="15629" max="15629" width="9.140625" style="477"/>
    <col min="15630" max="15630" width="10.7109375" style="477" customWidth="1"/>
    <col min="15631" max="15631" width="11.140625" style="477" customWidth="1"/>
    <col min="15632" max="15873" width="9.140625" style="477"/>
    <col min="15874" max="15874" width="54.85546875" style="477" customWidth="1"/>
    <col min="15875" max="15875" width="12.7109375" style="477" customWidth="1"/>
    <col min="15876" max="15876" width="14" style="477" customWidth="1"/>
    <col min="15877" max="15878" width="11.28515625" style="477" customWidth="1"/>
    <col min="15879" max="15879" width="10.42578125" style="477" customWidth="1"/>
    <col min="15880" max="15880" width="11.28515625" style="477" customWidth="1"/>
    <col min="15881" max="15881" width="11.7109375" style="477" customWidth="1"/>
    <col min="15882" max="15882" width="11" style="477" customWidth="1"/>
    <col min="15883" max="15883" width="11.7109375" style="477" customWidth="1"/>
    <col min="15884" max="15884" width="10.42578125" style="477" customWidth="1"/>
    <col min="15885" max="15885" width="9.140625" style="477"/>
    <col min="15886" max="15886" width="10.7109375" style="477" customWidth="1"/>
    <col min="15887" max="15887" width="11.140625" style="477" customWidth="1"/>
    <col min="15888" max="16129" width="9.140625" style="477"/>
    <col min="16130" max="16130" width="54.85546875" style="477" customWidth="1"/>
    <col min="16131" max="16131" width="12.7109375" style="477" customWidth="1"/>
    <col min="16132" max="16132" width="14" style="477" customWidth="1"/>
    <col min="16133" max="16134" width="11.28515625" style="477" customWidth="1"/>
    <col min="16135" max="16135" width="10.42578125" style="477" customWidth="1"/>
    <col min="16136" max="16136" width="11.28515625" style="477" customWidth="1"/>
    <col min="16137" max="16137" width="11.7109375" style="477" customWidth="1"/>
    <col min="16138" max="16138" width="11" style="477" customWidth="1"/>
    <col min="16139" max="16139" width="11.7109375" style="477" customWidth="1"/>
    <col min="16140" max="16140" width="10.42578125" style="477" customWidth="1"/>
    <col min="16141" max="16141" width="9.140625" style="477"/>
    <col min="16142" max="16142" width="10.7109375" style="477" customWidth="1"/>
    <col min="16143" max="16143" width="11.140625" style="477" customWidth="1"/>
    <col min="16144" max="16384" width="9.140625" style="477"/>
  </cols>
  <sheetData>
    <row r="2" spans="1:15">
      <c r="C2" s="478" t="s">
        <v>424</v>
      </c>
      <c r="D2" s="478" t="s">
        <v>425</v>
      </c>
      <c r="E2" s="478" t="s">
        <v>40</v>
      </c>
      <c r="F2" s="478" t="s">
        <v>426</v>
      </c>
      <c r="G2" s="478" t="s">
        <v>47</v>
      </c>
      <c r="H2" s="112" t="s">
        <v>415</v>
      </c>
      <c r="I2" s="112" t="s">
        <v>427</v>
      </c>
      <c r="J2" s="112" t="s">
        <v>428</v>
      </c>
      <c r="K2" s="479" t="s">
        <v>429</v>
      </c>
      <c r="L2" s="112" t="s">
        <v>430</v>
      </c>
      <c r="M2" s="479" t="s">
        <v>431</v>
      </c>
      <c r="N2" s="112" t="s">
        <v>432</v>
      </c>
    </row>
    <row r="3" spans="1:15">
      <c r="A3" s="477">
        <v>1</v>
      </c>
      <c r="B3" s="53" t="s">
        <v>412</v>
      </c>
      <c r="C3" s="487">
        <v>28</v>
      </c>
      <c r="D3" s="480">
        <v>28</v>
      </c>
      <c r="E3" s="481">
        <v>1</v>
      </c>
      <c r="F3" s="481">
        <v>0</v>
      </c>
      <c r="G3" s="481">
        <f>D3+F3</f>
        <v>28</v>
      </c>
      <c r="H3" s="482">
        <f>G3/6</f>
        <v>4.666666666666667</v>
      </c>
      <c r="I3" s="481">
        <f t="shared" ref="I3:I7" si="0">ROUNDDOWN(H3,0)+1</f>
        <v>5</v>
      </c>
      <c r="J3" s="481">
        <v>337.2</v>
      </c>
      <c r="K3" s="483">
        <f>I3*J3</f>
        <v>1686</v>
      </c>
      <c r="L3" s="481"/>
      <c r="M3" s="484">
        <v>24.3</v>
      </c>
      <c r="N3" s="482">
        <f>(0.2+0.2+0.2)*2*G3</f>
        <v>33.600000000000009</v>
      </c>
    </row>
    <row r="4" spans="1:15">
      <c r="A4" s="477">
        <v>2</v>
      </c>
      <c r="B4" s="53" t="s">
        <v>413</v>
      </c>
      <c r="C4" s="481">
        <v>25</v>
      </c>
      <c r="D4" s="481">
        <v>25</v>
      </c>
      <c r="E4" s="481">
        <v>1</v>
      </c>
      <c r="F4" s="481">
        <v>0</v>
      </c>
      <c r="G4" s="481">
        <f>D4+F4</f>
        <v>25</v>
      </c>
      <c r="H4" s="482">
        <f>G4/6</f>
        <v>4.166666666666667</v>
      </c>
      <c r="I4" s="481">
        <f t="shared" si="0"/>
        <v>5</v>
      </c>
      <c r="J4" s="481">
        <v>103.2</v>
      </c>
      <c r="K4" s="483">
        <f>I4*J4</f>
        <v>516</v>
      </c>
      <c r="L4" s="481"/>
      <c r="M4" s="484">
        <v>24.3</v>
      </c>
      <c r="N4" s="482">
        <f>(0.1+0.1+0.1)*2*G4</f>
        <v>15.000000000000002</v>
      </c>
    </row>
    <row r="5" spans="1:15">
      <c r="H5" s="482"/>
      <c r="I5" s="481"/>
      <c r="J5" s="481"/>
      <c r="K5" s="483"/>
      <c r="L5" s="481"/>
      <c r="M5" s="485"/>
      <c r="N5" s="482"/>
    </row>
    <row r="6" spans="1:15">
      <c r="A6" s="477">
        <v>3</v>
      </c>
      <c r="B6" s="477" t="s">
        <v>433</v>
      </c>
      <c r="C6" s="481">
        <v>24</v>
      </c>
      <c r="D6" s="481">
        <v>24</v>
      </c>
      <c r="E6" s="481">
        <v>1</v>
      </c>
      <c r="F6" s="481">
        <f>D6*0.03</f>
        <v>0.72</v>
      </c>
      <c r="G6" s="481">
        <f>D6+F6</f>
        <v>24.72</v>
      </c>
      <c r="H6" s="482">
        <f t="shared" ref="H6:H7" si="1">G6/6</f>
        <v>4.12</v>
      </c>
      <c r="I6" s="481">
        <f t="shared" si="0"/>
        <v>5</v>
      </c>
      <c r="J6" s="481">
        <v>40.479999999999997</v>
      </c>
      <c r="K6" s="483">
        <f t="shared" ref="K6:K7" si="2">I6*J6</f>
        <v>202.39999999999998</v>
      </c>
      <c r="L6" s="481"/>
      <c r="M6" s="484">
        <v>23</v>
      </c>
      <c r="N6" s="482">
        <f>(0.1+0.1+0.05+0.05)*2*G6</f>
        <v>14.831999999999999</v>
      </c>
    </row>
    <row r="7" spans="1:15">
      <c r="A7" s="477">
        <v>4</v>
      </c>
      <c r="B7" s="477" t="s">
        <v>434</v>
      </c>
      <c r="C7" s="481">
        <v>64</v>
      </c>
      <c r="D7" s="481">
        <v>64</v>
      </c>
      <c r="E7" s="481">
        <v>1</v>
      </c>
      <c r="F7" s="481">
        <f>D7*0.03</f>
        <v>1.92</v>
      </c>
      <c r="G7" s="481">
        <f>D7+F7</f>
        <v>65.92</v>
      </c>
      <c r="H7" s="482">
        <f t="shared" si="1"/>
        <v>10.986666666666666</v>
      </c>
      <c r="I7" s="481">
        <f t="shared" si="0"/>
        <v>11</v>
      </c>
      <c r="J7" s="481">
        <v>29.88</v>
      </c>
      <c r="K7" s="483">
        <f t="shared" si="2"/>
        <v>328.68</v>
      </c>
      <c r="L7" s="481"/>
      <c r="M7" s="484">
        <v>23</v>
      </c>
      <c r="N7" s="482">
        <f>(0.075+0.075+0.038+0.038)*2*G7</f>
        <v>29.795840000000002</v>
      </c>
    </row>
    <row r="8" spans="1:15">
      <c r="N8" s="484">
        <f>SUM(N3:N7)</f>
        <v>93.227840000000015</v>
      </c>
      <c r="O8" s="484">
        <f>(N3+N4)+((N6+N7)/2)</f>
        <v>70.913920000000005</v>
      </c>
    </row>
    <row r="9" spans="1:15">
      <c r="N9" s="477" t="s">
        <v>435</v>
      </c>
      <c r="O9" s="477" t="s">
        <v>436</v>
      </c>
    </row>
    <row r="10" spans="1:15">
      <c r="E10" s="480"/>
      <c r="G10" s="486"/>
      <c r="H10" s="48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4"/>
  <sheetViews>
    <sheetView view="pageBreakPreview" zoomScaleNormal="100" workbookViewId="0">
      <selection activeCell="D10" sqref="D10"/>
    </sheetView>
  </sheetViews>
  <sheetFormatPr defaultRowHeight="18.75"/>
  <cols>
    <col min="1" max="1" width="5.85546875" style="561" customWidth="1"/>
    <col min="2" max="2" width="45" style="561" customWidth="1"/>
    <col min="3" max="3" width="13.5703125" style="561" customWidth="1"/>
    <col min="4" max="4" width="11.42578125" style="561" customWidth="1"/>
    <col min="5" max="5" width="13.5703125" style="561" customWidth="1"/>
    <col min="6" max="6" width="9.5703125" style="561" customWidth="1"/>
    <col min="7" max="7" width="9.140625" style="561"/>
    <col min="8" max="8" width="15.28515625" style="561" customWidth="1"/>
    <col min="9" max="9" width="7.85546875" style="561" customWidth="1"/>
    <col min="10" max="10" width="11" style="561" bestFit="1" customWidth="1"/>
    <col min="11" max="256" width="9.140625" style="561"/>
    <col min="257" max="257" width="5.85546875" style="561" customWidth="1"/>
    <col min="258" max="258" width="42" style="561" customWidth="1"/>
    <col min="259" max="259" width="13.5703125" style="561" customWidth="1"/>
    <col min="260" max="260" width="11.28515625" style="561" customWidth="1"/>
    <col min="261" max="261" width="13.28515625" style="561" customWidth="1"/>
    <col min="262" max="262" width="11.42578125" style="561" customWidth="1"/>
    <col min="263" max="263" width="9.140625" style="561"/>
    <col min="264" max="264" width="15.28515625" style="561" customWidth="1"/>
    <col min="265" max="265" width="7.85546875" style="561" customWidth="1"/>
    <col min="266" max="266" width="11" style="561" bestFit="1" customWidth="1"/>
    <col min="267" max="512" width="9.140625" style="561"/>
    <col min="513" max="513" width="5.85546875" style="561" customWidth="1"/>
    <col min="514" max="514" width="42" style="561" customWidth="1"/>
    <col min="515" max="515" width="13.5703125" style="561" customWidth="1"/>
    <col min="516" max="516" width="11.28515625" style="561" customWidth="1"/>
    <col min="517" max="517" width="13.28515625" style="561" customWidth="1"/>
    <col min="518" max="518" width="11.42578125" style="561" customWidth="1"/>
    <col min="519" max="519" width="9.140625" style="561"/>
    <col min="520" max="520" width="15.28515625" style="561" customWidth="1"/>
    <col min="521" max="521" width="7.85546875" style="561" customWidth="1"/>
    <col min="522" max="522" width="11" style="561" bestFit="1" customWidth="1"/>
    <col min="523" max="768" width="9.140625" style="561"/>
    <col min="769" max="769" width="5.85546875" style="561" customWidth="1"/>
    <col min="770" max="770" width="42" style="561" customWidth="1"/>
    <col min="771" max="771" width="13.5703125" style="561" customWidth="1"/>
    <col min="772" max="772" width="11.28515625" style="561" customWidth="1"/>
    <col min="773" max="773" width="13.28515625" style="561" customWidth="1"/>
    <col min="774" max="774" width="11.42578125" style="561" customWidth="1"/>
    <col min="775" max="775" width="9.140625" style="561"/>
    <col min="776" max="776" width="15.28515625" style="561" customWidth="1"/>
    <col min="777" max="777" width="7.85546875" style="561" customWidth="1"/>
    <col min="778" max="778" width="11" style="561" bestFit="1" customWidth="1"/>
    <col min="779" max="1024" width="9.140625" style="561"/>
    <col min="1025" max="1025" width="5.85546875" style="561" customWidth="1"/>
    <col min="1026" max="1026" width="42" style="561" customWidth="1"/>
    <col min="1027" max="1027" width="13.5703125" style="561" customWidth="1"/>
    <col min="1028" max="1028" width="11.28515625" style="561" customWidth="1"/>
    <col min="1029" max="1029" width="13.28515625" style="561" customWidth="1"/>
    <col min="1030" max="1030" width="11.42578125" style="561" customWidth="1"/>
    <col min="1031" max="1031" width="9.140625" style="561"/>
    <col min="1032" max="1032" width="15.28515625" style="561" customWidth="1"/>
    <col min="1033" max="1033" width="7.85546875" style="561" customWidth="1"/>
    <col min="1034" max="1034" width="11" style="561" bestFit="1" customWidth="1"/>
    <col min="1035" max="1280" width="9.140625" style="561"/>
    <col min="1281" max="1281" width="5.85546875" style="561" customWidth="1"/>
    <col min="1282" max="1282" width="42" style="561" customWidth="1"/>
    <col min="1283" max="1283" width="13.5703125" style="561" customWidth="1"/>
    <col min="1284" max="1284" width="11.28515625" style="561" customWidth="1"/>
    <col min="1285" max="1285" width="13.28515625" style="561" customWidth="1"/>
    <col min="1286" max="1286" width="11.42578125" style="561" customWidth="1"/>
    <col min="1287" max="1287" width="9.140625" style="561"/>
    <col min="1288" max="1288" width="15.28515625" style="561" customWidth="1"/>
    <col min="1289" max="1289" width="7.85546875" style="561" customWidth="1"/>
    <col min="1290" max="1290" width="11" style="561" bestFit="1" customWidth="1"/>
    <col min="1291" max="1536" width="9.140625" style="561"/>
    <col min="1537" max="1537" width="5.85546875" style="561" customWidth="1"/>
    <col min="1538" max="1538" width="42" style="561" customWidth="1"/>
    <col min="1539" max="1539" width="13.5703125" style="561" customWidth="1"/>
    <col min="1540" max="1540" width="11.28515625" style="561" customWidth="1"/>
    <col min="1541" max="1541" width="13.28515625" style="561" customWidth="1"/>
    <col min="1542" max="1542" width="11.42578125" style="561" customWidth="1"/>
    <col min="1543" max="1543" width="9.140625" style="561"/>
    <col min="1544" max="1544" width="15.28515625" style="561" customWidth="1"/>
    <col min="1545" max="1545" width="7.85546875" style="561" customWidth="1"/>
    <col min="1546" max="1546" width="11" style="561" bestFit="1" customWidth="1"/>
    <col min="1547" max="1792" width="9.140625" style="561"/>
    <col min="1793" max="1793" width="5.85546875" style="561" customWidth="1"/>
    <col min="1794" max="1794" width="42" style="561" customWidth="1"/>
    <col min="1795" max="1795" width="13.5703125" style="561" customWidth="1"/>
    <col min="1796" max="1796" width="11.28515625" style="561" customWidth="1"/>
    <col min="1797" max="1797" width="13.28515625" style="561" customWidth="1"/>
    <col min="1798" max="1798" width="11.42578125" style="561" customWidth="1"/>
    <col min="1799" max="1799" width="9.140625" style="561"/>
    <col min="1800" max="1800" width="15.28515625" style="561" customWidth="1"/>
    <col min="1801" max="1801" width="7.85546875" style="561" customWidth="1"/>
    <col min="1802" max="1802" width="11" style="561" bestFit="1" customWidth="1"/>
    <col min="1803" max="2048" width="9.140625" style="561"/>
    <col min="2049" max="2049" width="5.85546875" style="561" customWidth="1"/>
    <col min="2050" max="2050" width="42" style="561" customWidth="1"/>
    <col min="2051" max="2051" width="13.5703125" style="561" customWidth="1"/>
    <col min="2052" max="2052" width="11.28515625" style="561" customWidth="1"/>
    <col min="2053" max="2053" width="13.28515625" style="561" customWidth="1"/>
    <col min="2054" max="2054" width="11.42578125" style="561" customWidth="1"/>
    <col min="2055" max="2055" width="9.140625" style="561"/>
    <col min="2056" max="2056" width="15.28515625" style="561" customWidth="1"/>
    <col min="2057" max="2057" width="7.85546875" style="561" customWidth="1"/>
    <col min="2058" max="2058" width="11" style="561" bestFit="1" customWidth="1"/>
    <col min="2059" max="2304" width="9.140625" style="561"/>
    <col min="2305" max="2305" width="5.85546875" style="561" customWidth="1"/>
    <col min="2306" max="2306" width="42" style="561" customWidth="1"/>
    <col min="2307" max="2307" width="13.5703125" style="561" customWidth="1"/>
    <col min="2308" max="2308" width="11.28515625" style="561" customWidth="1"/>
    <col min="2309" max="2309" width="13.28515625" style="561" customWidth="1"/>
    <col min="2310" max="2310" width="11.42578125" style="561" customWidth="1"/>
    <col min="2311" max="2311" width="9.140625" style="561"/>
    <col min="2312" max="2312" width="15.28515625" style="561" customWidth="1"/>
    <col min="2313" max="2313" width="7.85546875" style="561" customWidth="1"/>
    <col min="2314" max="2314" width="11" style="561" bestFit="1" customWidth="1"/>
    <col min="2315" max="2560" width="9.140625" style="561"/>
    <col min="2561" max="2561" width="5.85546875" style="561" customWidth="1"/>
    <col min="2562" max="2562" width="42" style="561" customWidth="1"/>
    <col min="2563" max="2563" width="13.5703125" style="561" customWidth="1"/>
    <col min="2564" max="2564" width="11.28515625" style="561" customWidth="1"/>
    <col min="2565" max="2565" width="13.28515625" style="561" customWidth="1"/>
    <col min="2566" max="2566" width="11.42578125" style="561" customWidth="1"/>
    <col min="2567" max="2567" width="9.140625" style="561"/>
    <col min="2568" max="2568" width="15.28515625" style="561" customWidth="1"/>
    <col min="2569" max="2569" width="7.85546875" style="561" customWidth="1"/>
    <col min="2570" max="2570" width="11" style="561" bestFit="1" customWidth="1"/>
    <col min="2571" max="2816" width="9.140625" style="561"/>
    <col min="2817" max="2817" width="5.85546875" style="561" customWidth="1"/>
    <col min="2818" max="2818" width="42" style="561" customWidth="1"/>
    <col min="2819" max="2819" width="13.5703125" style="561" customWidth="1"/>
    <col min="2820" max="2820" width="11.28515625" style="561" customWidth="1"/>
    <col min="2821" max="2821" width="13.28515625" style="561" customWidth="1"/>
    <col min="2822" max="2822" width="11.42578125" style="561" customWidth="1"/>
    <col min="2823" max="2823" width="9.140625" style="561"/>
    <col min="2824" max="2824" width="15.28515625" style="561" customWidth="1"/>
    <col min="2825" max="2825" width="7.85546875" style="561" customWidth="1"/>
    <col min="2826" max="2826" width="11" style="561" bestFit="1" customWidth="1"/>
    <col min="2827" max="3072" width="9.140625" style="561"/>
    <col min="3073" max="3073" width="5.85546875" style="561" customWidth="1"/>
    <col min="3074" max="3074" width="42" style="561" customWidth="1"/>
    <col min="3075" max="3075" width="13.5703125" style="561" customWidth="1"/>
    <col min="3076" max="3076" width="11.28515625" style="561" customWidth="1"/>
    <col min="3077" max="3077" width="13.28515625" style="561" customWidth="1"/>
    <col min="3078" max="3078" width="11.42578125" style="561" customWidth="1"/>
    <col min="3079" max="3079" width="9.140625" style="561"/>
    <col min="3080" max="3080" width="15.28515625" style="561" customWidth="1"/>
    <col min="3081" max="3081" width="7.85546875" style="561" customWidth="1"/>
    <col min="3082" max="3082" width="11" style="561" bestFit="1" customWidth="1"/>
    <col min="3083" max="3328" width="9.140625" style="561"/>
    <col min="3329" max="3329" width="5.85546875" style="561" customWidth="1"/>
    <col min="3330" max="3330" width="42" style="561" customWidth="1"/>
    <col min="3331" max="3331" width="13.5703125" style="561" customWidth="1"/>
    <col min="3332" max="3332" width="11.28515625" style="561" customWidth="1"/>
    <col min="3333" max="3333" width="13.28515625" style="561" customWidth="1"/>
    <col min="3334" max="3334" width="11.42578125" style="561" customWidth="1"/>
    <col min="3335" max="3335" width="9.140625" style="561"/>
    <col min="3336" max="3336" width="15.28515625" style="561" customWidth="1"/>
    <col min="3337" max="3337" width="7.85546875" style="561" customWidth="1"/>
    <col min="3338" max="3338" width="11" style="561" bestFit="1" customWidth="1"/>
    <col min="3339" max="3584" width="9.140625" style="561"/>
    <col min="3585" max="3585" width="5.85546875" style="561" customWidth="1"/>
    <col min="3586" max="3586" width="42" style="561" customWidth="1"/>
    <col min="3587" max="3587" width="13.5703125" style="561" customWidth="1"/>
    <col min="3588" max="3588" width="11.28515625" style="561" customWidth="1"/>
    <col min="3589" max="3589" width="13.28515625" style="561" customWidth="1"/>
    <col min="3590" max="3590" width="11.42578125" style="561" customWidth="1"/>
    <col min="3591" max="3591" width="9.140625" style="561"/>
    <col min="3592" max="3592" width="15.28515625" style="561" customWidth="1"/>
    <col min="3593" max="3593" width="7.85546875" style="561" customWidth="1"/>
    <col min="3594" max="3594" width="11" style="561" bestFit="1" customWidth="1"/>
    <col min="3595" max="3840" width="9.140625" style="561"/>
    <col min="3841" max="3841" width="5.85546875" style="561" customWidth="1"/>
    <col min="3842" max="3842" width="42" style="561" customWidth="1"/>
    <col min="3843" max="3843" width="13.5703125" style="561" customWidth="1"/>
    <col min="3844" max="3844" width="11.28515625" style="561" customWidth="1"/>
    <col min="3845" max="3845" width="13.28515625" style="561" customWidth="1"/>
    <col min="3846" max="3846" width="11.42578125" style="561" customWidth="1"/>
    <col min="3847" max="3847" width="9.140625" style="561"/>
    <col min="3848" max="3848" width="15.28515625" style="561" customWidth="1"/>
    <col min="3849" max="3849" width="7.85546875" style="561" customWidth="1"/>
    <col min="3850" max="3850" width="11" style="561" bestFit="1" customWidth="1"/>
    <col min="3851" max="4096" width="9.140625" style="561"/>
    <col min="4097" max="4097" width="5.85546875" style="561" customWidth="1"/>
    <col min="4098" max="4098" width="42" style="561" customWidth="1"/>
    <col min="4099" max="4099" width="13.5703125" style="561" customWidth="1"/>
    <col min="4100" max="4100" width="11.28515625" style="561" customWidth="1"/>
    <col min="4101" max="4101" width="13.28515625" style="561" customWidth="1"/>
    <col min="4102" max="4102" width="11.42578125" style="561" customWidth="1"/>
    <col min="4103" max="4103" width="9.140625" style="561"/>
    <col min="4104" max="4104" width="15.28515625" style="561" customWidth="1"/>
    <col min="4105" max="4105" width="7.85546875" style="561" customWidth="1"/>
    <col min="4106" max="4106" width="11" style="561" bestFit="1" customWidth="1"/>
    <col min="4107" max="4352" width="9.140625" style="561"/>
    <col min="4353" max="4353" width="5.85546875" style="561" customWidth="1"/>
    <col min="4354" max="4354" width="42" style="561" customWidth="1"/>
    <col min="4355" max="4355" width="13.5703125" style="561" customWidth="1"/>
    <col min="4356" max="4356" width="11.28515625" style="561" customWidth="1"/>
    <col min="4357" max="4357" width="13.28515625" style="561" customWidth="1"/>
    <col min="4358" max="4358" width="11.42578125" style="561" customWidth="1"/>
    <col min="4359" max="4359" width="9.140625" style="561"/>
    <col min="4360" max="4360" width="15.28515625" style="561" customWidth="1"/>
    <col min="4361" max="4361" width="7.85546875" style="561" customWidth="1"/>
    <col min="4362" max="4362" width="11" style="561" bestFit="1" customWidth="1"/>
    <col min="4363" max="4608" width="9.140625" style="561"/>
    <col min="4609" max="4609" width="5.85546875" style="561" customWidth="1"/>
    <col min="4610" max="4610" width="42" style="561" customWidth="1"/>
    <col min="4611" max="4611" width="13.5703125" style="561" customWidth="1"/>
    <col min="4612" max="4612" width="11.28515625" style="561" customWidth="1"/>
    <col min="4613" max="4613" width="13.28515625" style="561" customWidth="1"/>
    <col min="4614" max="4614" width="11.42578125" style="561" customWidth="1"/>
    <col min="4615" max="4615" width="9.140625" style="561"/>
    <col min="4616" max="4616" width="15.28515625" style="561" customWidth="1"/>
    <col min="4617" max="4617" width="7.85546875" style="561" customWidth="1"/>
    <col min="4618" max="4618" width="11" style="561" bestFit="1" customWidth="1"/>
    <col min="4619" max="4864" width="9.140625" style="561"/>
    <col min="4865" max="4865" width="5.85546875" style="561" customWidth="1"/>
    <col min="4866" max="4866" width="42" style="561" customWidth="1"/>
    <col min="4867" max="4867" width="13.5703125" style="561" customWidth="1"/>
    <col min="4868" max="4868" width="11.28515625" style="561" customWidth="1"/>
    <col min="4869" max="4869" width="13.28515625" style="561" customWidth="1"/>
    <col min="4870" max="4870" width="11.42578125" style="561" customWidth="1"/>
    <col min="4871" max="4871" width="9.140625" style="561"/>
    <col min="4872" max="4872" width="15.28515625" style="561" customWidth="1"/>
    <col min="4873" max="4873" width="7.85546875" style="561" customWidth="1"/>
    <col min="4874" max="4874" width="11" style="561" bestFit="1" customWidth="1"/>
    <col min="4875" max="5120" width="9.140625" style="561"/>
    <col min="5121" max="5121" width="5.85546875" style="561" customWidth="1"/>
    <col min="5122" max="5122" width="42" style="561" customWidth="1"/>
    <col min="5123" max="5123" width="13.5703125" style="561" customWidth="1"/>
    <col min="5124" max="5124" width="11.28515625" style="561" customWidth="1"/>
    <col min="5125" max="5125" width="13.28515625" style="561" customWidth="1"/>
    <col min="5126" max="5126" width="11.42578125" style="561" customWidth="1"/>
    <col min="5127" max="5127" width="9.140625" style="561"/>
    <col min="5128" max="5128" width="15.28515625" style="561" customWidth="1"/>
    <col min="5129" max="5129" width="7.85546875" style="561" customWidth="1"/>
    <col min="5130" max="5130" width="11" style="561" bestFit="1" customWidth="1"/>
    <col min="5131" max="5376" width="9.140625" style="561"/>
    <col min="5377" max="5377" width="5.85546875" style="561" customWidth="1"/>
    <col min="5378" max="5378" width="42" style="561" customWidth="1"/>
    <col min="5379" max="5379" width="13.5703125" style="561" customWidth="1"/>
    <col min="5380" max="5380" width="11.28515625" style="561" customWidth="1"/>
    <col min="5381" max="5381" width="13.28515625" style="561" customWidth="1"/>
    <col min="5382" max="5382" width="11.42578125" style="561" customWidth="1"/>
    <col min="5383" max="5383" width="9.140625" style="561"/>
    <col min="5384" max="5384" width="15.28515625" style="561" customWidth="1"/>
    <col min="5385" max="5385" width="7.85546875" style="561" customWidth="1"/>
    <col min="5386" max="5386" width="11" style="561" bestFit="1" customWidth="1"/>
    <col min="5387" max="5632" width="9.140625" style="561"/>
    <col min="5633" max="5633" width="5.85546875" style="561" customWidth="1"/>
    <col min="5634" max="5634" width="42" style="561" customWidth="1"/>
    <col min="5635" max="5635" width="13.5703125" style="561" customWidth="1"/>
    <col min="5636" max="5636" width="11.28515625" style="561" customWidth="1"/>
    <col min="5637" max="5637" width="13.28515625" style="561" customWidth="1"/>
    <col min="5638" max="5638" width="11.42578125" style="561" customWidth="1"/>
    <col min="5639" max="5639" width="9.140625" style="561"/>
    <col min="5640" max="5640" width="15.28515625" style="561" customWidth="1"/>
    <col min="5641" max="5641" width="7.85546875" style="561" customWidth="1"/>
    <col min="5642" max="5642" width="11" style="561" bestFit="1" customWidth="1"/>
    <col min="5643" max="5888" width="9.140625" style="561"/>
    <col min="5889" max="5889" width="5.85546875" style="561" customWidth="1"/>
    <col min="5890" max="5890" width="42" style="561" customWidth="1"/>
    <col min="5891" max="5891" width="13.5703125" style="561" customWidth="1"/>
    <col min="5892" max="5892" width="11.28515625" style="561" customWidth="1"/>
    <col min="5893" max="5893" width="13.28515625" style="561" customWidth="1"/>
    <col min="5894" max="5894" width="11.42578125" style="561" customWidth="1"/>
    <col min="5895" max="5895" width="9.140625" style="561"/>
    <col min="5896" max="5896" width="15.28515625" style="561" customWidth="1"/>
    <col min="5897" max="5897" width="7.85546875" style="561" customWidth="1"/>
    <col min="5898" max="5898" width="11" style="561" bestFit="1" customWidth="1"/>
    <col min="5899" max="6144" width="9.140625" style="561"/>
    <col min="6145" max="6145" width="5.85546875" style="561" customWidth="1"/>
    <col min="6146" max="6146" width="42" style="561" customWidth="1"/>
    <col min="6147" max="6147" width="13.5703125" style="561" customWidth="1"/>
    <col min="6148" max="6148" width="11.28515625" style="561" customWidth="1"/>
    <col min="6149" max="6149" width="13.28515625" style="561" customWidth="1"/>
    <col min="6150" max="6150" width="11.42578125" style="561" customWidth="1"/>
    <col min="6151" max="6151" width="9.140625" style="561"/>
    <col min="6152" max="6152" width="15.28515625" style="561" customWidth="1"/>
    <col min="6153" max="6153" width="7.85546875" style="561" customWidth="1"/>
    <col min="6154" max="6154" width="11" style="561" bestFit="1" customWidth="1"/>
    <col min="6155" max="6400" width="9.140625" style="561"/>
    <col min="6401" max="6401" width="5.85546875" style="561" customWidth="1"/>
    <col min="6402" max="6402" width="42" style="561" customWidth="1"/>
    <col min="6403" max="6403" width="13.5703125" style="561" customWidth="1"/>
    <col min="6404" max="6404" width="11.28515625" style="561" customWidth="1"/>
    <col min="6405" max="6405" width="13.28515625" style="561" customWidth="1"/>
    <col min="6406" max="6406" width="11.42578125" style="561" customWidth="1"/>
    <col min="6407" max="6407" width="9.140625" style="561"/>
    <col min="6408" max="6408" width="15.28515625" style="561" customWidth="1"/>
    <col min="6409" max="6409" width="7.85546875" style="561" customWidth="1"/>
    <col min="6410" max="6410" width="11" style="561" bestFit="1" customWidth="1"/>
    <col min="6411" max="6656" width="9.140625" style="561"/>
    <col min="6657" max="6657" width="5.85546875" style="561" customWidth="1"/>
    <col min="6658" max="6658" width="42" style="561" customWidth="1"/>
    <col min="6659" max="6659" width="13.5703125" style="561" customWidth="1"/>
    <col min="6660" max="6660" width="11.28515625" style="561" customWidth="1"/>
    <col min="6661" max="6661" width="13.28515625" style="561" customWidth="1"/>
    <col min="6662" max="6662" width="11.42578125" style="561" customWidth="1"/>
    <col min="6663" max="6663" width="9.140625" style="561"/>
    <col min="6664" max="6664" width="15.28515625" style="561" customWidth="1"/>
    <col min="6665" max="6665" width="7.85546875" style="561" customWidth="1"/>
    <col min="6666" max="6666" width="11" style="561" bestFit="1" customWidth="1"/>
    <col min="6667" max="6912" width="9.140625" style="561"/>
    <col min="6913" max="6913" width="5.85546875" style="561" customWidth="1"/>
    <col min="6914" max="6914" width="42" style="561" customWidth="1"/>
    <col min="6915" max="6915" width="13.5703125" style="561" customWidth="1"/>
    <col min="6916" max="6916" width="11.28515625" style="561" customWidth="1"/>
    <col min="6917" max="6917" width="13.28515625" style="561" customWidth="1"/>
    <col min="6918" max="6918" width="11.42578125" style="561" customWidth="1"/>
    <col min="6919" max="6919" width="9.140625" style="561"/>
    <col min="6920" max="6920" width="15.28515625" style="561" customWidth="1"/>
    <col min="6921" max="6921" width="7.85546875" style="561" customWidth="1"/>
    <col min="6922" max="6922" width="11" style="561" bestFit="1" customWidth="1"/>
    <col min="6923" max="7168" width="9.140625" style="561"/>
    <col min="7169" max="7169" width="5.85546875" style="561" customWidth="1"/>
    <col min="7170" max="7170" width="42" style="561" customWidth="1"/>
    <col min="7171" max="7171" width="13.5703125" style="561" customWidth="1"/>
    <col min="7172" max="7172" width="11.28515625" style="561" customWidth="1"/>
    <col min="7173" max="7173" width="13.28515625" style="561" customWidth="1"/>
    <col min="7174" max="7174" width="11.42578125" style="561" customWidth="1"/>
    <col min="7175" max="7175" width="9.140625" style="561"/>
    <col min="7176" max="7176" width="15.28515625" style="561" customWidth="1"/>
    <col min="7177" max="7177" width="7.85546875" style="561" customWidth="1"/>
    <col min="7178" max="7178" width="11" style="561" bestFit="1" customWidth="1"/>
    <col min="7179" max="7424" width="9.140625" style="561"/>
    <col min="7425" max="7425" width="5.85546875" style="561" customWidth="1"/>
    <col min="7426" max="7426" width="42" style="561" customWidth="1"/>
    <col min="7427" max="7427" width="13.5703125" style="561" customWidth="1"/>
    <col min="7428" max="7428" width="11.28515625" style="561" customWidth="1"/>
    <col min="7429" max="7429" width="13.28515625" style="561" customWidth="1"/>
    <col min="7430" max="7430" width="11.42578125" style="561" customWidth="1"/>
    <col min="7431" max="7431" width="9.140625" style="561"/>
    <col min="7432" max="7432" width="15.28515625" style="561" customWidth="1"/>
    <col min="7433" max="7433" width="7.85546875" style="561" customWidth="1"/>
    <col min="7434" max="7434" width="11" style="561" bestFit="1" customWidth="1"/>
    <col min="7435" max="7680" width="9.140625" style="561"/>
    <col min="7681" max="7681" width="5.85546875" style="561" customWidth="1"/>
    <col min="7682" max="7682" width="42" style="561" customWidth="1"/>
    <col min="7683" max="7683" width="13.5703125" style="561" customWidth="1"/>
    <col min="7684" max="7684" width="11.28515625" style="561" customWidth="1"/>
    <col min="7685" max="7685" width="13.28515625" style="561" customWidth="1"/>
    <col min="7686" max="7686" width="11.42578125" style="561" customWidth="1"/>
    <col min="7687" max="7687" width="9.140625" style="561"/>
    <col min="7688" max="7688" width="15.28515625" style="561" customWidth="1"/>
    <col min="7689" max="7689" width="7.85546875" style="561" customWidth="1"/>
    <col min="7690" max="7690" width="11" style="561" bestFit="1" customWidth="1"/>
    <col min="7691" max="7936" width="9.140625" style="561"/>
    <col min="7937" max="7937" width="5.85546875" style="561" customWidth="1"/>
    <col min="7938" max="7938" width="42" style="561" customWidth="1"/>
    <col min="7939" max="7939" width="13.5703125" style="561" customWidth="1"/>
    <col min="7940" max="7940" width="11.28515625" style="561" customWidth="1"/>
    <col min="7941" max="7941" width="13.28515625" style="561" customWidth="1"/>
    <col min="7942" max="7942" width="11.42578125" style="561" customWidth="1"/>
    <col min="7943" max="7943" width="9.140625" style="561"/>
    <col min="7944" max="7944" width="15.28515625" style="561" customWidth="1"/>
    <col min="7945" max="7945" width="7.85546875" style="561" customWidth="1"/>
    <col min="7946" max="7946" width="11" style="561" bestFit="1" customWidth="1"/>
    <col min="7947" max="8192" width="9.140625" style="561"/>
    <col min="8193" max="8193" width="5.85546875" style="561" customWidth="1"/>
    <col min="8194" max="8194" width="42" style="561" customWidth="1"/>
    <col min="8195" max="8195" width="13.5703125" style="561" customWidth="1"/>
    <col min="8196" max="8196" width="11.28515625" style="561" customWidth="1"/>
    <col min="8197" max="8197" width="13.28515625" style="561" customWidth="1"/>
    <col min="8198" max="8198" width="11.42578125" style="561" customWidth="1"/>
    <col min="8199" max="8199" width="9.140625" style="561"/>
    <col min="8200" max="8200" width="15.28515625" style="561" customWidth="1"/>
    <col min="8201" max="8201" width="7.85546875" style="561" customWidth="1"/>
    <col min="8202" max="8202" width="11" style="561" bestFit="1" customWidth="1"/>
    <col min="8203" max="8448" width="9.140625" style="561"/>
    <col min="8449" max="8449" width="5.85546875" style="561" customWidth="1"/>
    <col min="8450" max="8450" width="42" style="561" customWidth="1"/>
    <col min="8451" max="8451" width="13.5703125" style="561" customWidth="1"/>
    <col min="8452" max="8452" width="11.28515625" style="561" customWidth="1"/>
    <col min="8453" max="8453" width="13.28515625" style="561" customWidth="1"/>
    <col min="8454" max="8454" width="11.42578125" style="561" customWidth="1"/>
    <col min="8455" max="8455" width="9.140625" style="561"/>
    <col min="8456" max="8456" width="15.28515625" style="561" customWidth="1"/>
    <col min="8457" max="8457" width="7.85546875" style="561" customWidth="1"/>
    <col min="8458" max="8458" width="11" style="561" bestFit="1" customWidth="1"/>
    <col min="8459" max="8704" width="9.140625" style="561"/>
    <col min="8705" max="8705" width="5.85546875" style="561" customWidth="1"/>
    <col min="8706" max="8706" width="42" style="561" customWidth="1"/>
    <col min="8707" max="8707" width="13.5703125" style="561" customWidth="1"/>
    <col min="8708" max="8708" width="11.28515625" style="561" customWidth="1"/>
    <col min="8709" max="8709" width="13.28515625" style="561" customWidth="1"/>
    <col min="8710" max="8710" width="11.42578125" style="561" customWidth="1"/>
    <col min="8711" max="8711" width="9.140625" style="561"/>
    <col min="8712" max="8712" width="15.28515625" style="561" customWidth="1"/>
    <col min="8713" max="8713" width="7.85546875" style="561" customWidth="1"/>
    <col min="8714" max="8714" width="11" style="561" bestFit="1" customWidth="1"/>
    <col min="8715" max="8960" width="9.140625" style="561"/>
    <col min="8961" max="8961" width="5.85546875" style="561" customWidth="1"/>
    <col min="8962" max="8962" width="42" style="561" customWidth="1"/>
    <col min="8963" max="8963" width="13.5703125" style="561" customWidth="1"/>
    <col min="8964" max="8964" width="11.28515625" style="561" customWidth="1"/>
    <col min="8965" max="8965" width="13.28515625" style="561" customWidth="1"/>
    <col min="8966" max="8966" width="11.42578125" style="561" customWidth="1"/>
    <col min="8967" max="8967" width="9.140625" style="561"/>
    <col min="8968" max="8968" width="15.28515625" style="561" customWidth="1"/>
    <col min="8969" max="8969" width="7.85546875" style="561" customWidth="1"/>
    <col min="8970" max="8970" width="11" style="561" bestFit="1" customWidth="1"/>
    <col min="8971" max="9216" width="9.140625" style="561"/>
    <col min="9217" max="9217" width="5.85546875" style="561" customWidth="1"/>
    <col min="9218" max="9218" width="42" style="561" customWidth="1"/>
    <col min="9219" max="9219" width="13.5703125" style="561" customWidth="1"/>
    <col min="9220" max="9220" width="11.28515625" style="561" customWidth="1"/>
    <col min="9221" max="9221" width="13.28515625" style="561" customWidth="1"/>
    <col min="9222" max="9222" width="11.42578125" style="561" customWidth="1"/>
    <col min="9223" max="9223" width="9.140625" style="561"/>
    <col min="9224" max="9224" width="15.28515625" style="561" customWidth="1"/>
    <col min="9225" max="9225" width="7.85546875" style="561" customWidth="1"/>
    <col min="9226" max="9226" width="11" style="561" bestFit="1" customWidth="1"/>
    <col min="9227" max="9472" width="9.140625" style="561"/>
    <col min="9473" max="9473" width="5.85546875" style="561" customWidth="1"/>
    <col min="9474" max="9474" width="42" style="561" customWidth="1"/>
    <col min="9475" max="9475" width="13.5703125" style="561" customWidth="1"/>
    <col min="9476" max="9476" width="11.28515625" style="561" customWidth="1"/>
    <col min="9477" max="9477" width="13.28515625" style="561" customWidth="1"/>
    <col min="9478" max="9478" width="11.42578125" style="561" customWidth="1"/>
    <col min="9479" max="9479" width="9.140625" style="561"/>
    <col min="9480" max="9480" width="15.28515625" style="561" customWidth="1"/>
    <col min="9481" max="9481" width="7.85546875" style="561" customWidth="1"/>
    <col min="9482" max="9482" width="11" style="561" bestFit="1" customWidth="1"/>
    <col min="9483" max="9728" width="9.140625" style="561"/>
    <col min="9729" max="9729" width="5.85546875" style="561" customWidth="1"/>
    <col min="9730" max="9730" width="42" style="561" customWidth="1"/>
    <col min="9731" max="9731" width="13.5703125" style="561" customWidth="1"/>
    <col min="9732" max="9732" width="11.28515625" style="561" customWidth="1"/>
    <col min="9733" max="9733" width="13.28515625" style="561" customWidth="1"/>
    <col min="9734" max="9734" width="11.42578125" style="561" customWidth="1"/>
    <col min="9735" max="9735" width="9.140625" style="561"/>
    <col min="9736" max="9736" width="15.28515625" style="561" customWidth="1"/>
    <col min="9737" max="9737" width="7.85546875" style="561" customWidth="1"/>
    <col min="9738" max="9738" width="11" style="561" bestFit="1" customWidth="1"/>
    <col min="9739" max="9984" width="9.140625" style="561"/>
    <col min="9985" max="9985" width="5.85546875" style="561" customWidth="1"/>
    <col min="9986" max="9986" width="42" style="561" customWidth="1"/>
    <col min="9987" max="9987" width="13.5703125" style="561" customWidth="1"/>
    <col min="9988" max="9988" width="11.28515625" style="561" customWidth="1"/>
    <col min="9989" max="9989" width="13.28515625" style="561" customWidth="1"/>
    <col min="9990" max="9990" width="11.42578125" style="561" customWidth="1"/>
    <col min="9991" max="9991" width="9.140625" style="561"/>
    <col min="9992" max="9992" width="15.28515625" style="561" customWidth="1"/>
    <col min="9993" max="9993" width="7.85546875" style="561" customWidth="1"/>
    <col min="9994" max="9994" width="11" style="561" bestFit="1" customWidth="1"/>
    <col min="9995" max="10240" width="9.140625" style="561"/>
    <col min="10241" max="10241" width="5.85546875" style="561" customWidth="1"/>
    <col min="10242" max="10242" width="42" style="561" customWidth="1"/>
    <col min="10243" max="10243" width="13.5703125" style="561" customWidth="1"/>
    <col min="10244" max="10244" width="11.28515625" style="561" customWidth="1"/>
    <col min="10245" max="10245" width="13.28515625" style="561" customWidth="1"/>
    <col min="10246" max="10246" width="11.42578125" style="561" customWidth="1"/>
    <col min="10247" max="10247" width="9.140625" style="561"/>
    <col min="10248" max="10248" width="15.28515625" style="561" customWidth="1"/>
    <col min="10249" max="10249" width="7.85546875" style="561" customWidth="1"/>
    <col min="10250" max="10250" width="11" style="561" bestFit="1" customWidth="1"/>
    <col min="10251" max="10496" width="9.140625" style="561"/>
    <col min="10497" max="10497" width="5.85546875" style="561" customWidth="1"/>
    <col min="10498" max="10498" width="42" style="561" customWidth="1"/>
    <col min="10499" max="10499" width="13.5703125" style="561" customWidth="1"/>
    <col min="10500" max="10500" width="11.28515625" style="561" customWidth="1"/>
    <col min="10501" max="10501" width="13.28515625" style="561" customWidth="1"/>
    <col min="10502" max="10502" width="11.42578125" style="561" customWidth="1"/>
    <col min="10503" max="10503" width="9.140625" style="561"/>
    <col min="10504" max="10504" width="15.28515625" style="561" customWidth="1"/>
    <col min="10505" max="10505" width="7.85546875" style="561" customWidth="1"/>
    <col min="10506" max="10506" width="11" style="561" bestFit="1" customWidth="1"/>
    <col min="10507" max="10752" width="9.140625" style="561"/>
    <col min="10753" max="10753" width="5.85546875" style="561" customWidth="1"/>
    <col min="10754" max="10754" width="42" style="561" customWidth="1"/>
    <col min="10755" max="10755" width="13.5703125" style="561" customWidth="1"/>
    <col min="10756" max="10756" width="11.28515625" style="561" customWidth="1"/>
    <col min="10757" max="10757" width="13.28515625" style="561" customWidth="1"/>
    <col min="10758" max="10758" width="11.42578125" style="561" customWidth="1"/>
    <col min="10759" max="10759" width="9.140625" style="561"/>
    <col min="10760" max="10760" width="15.28515625" style="561" customWidth="1"/>
    <col min="10761" max="10761" width="7.85546875" style="561" customWidth="1"/>
    <col min="10762" max="10762" width="11" style="561" bestFit="1" customWidth="1"/>
    <col min="10763" max="11008" width="9.140625" style="561"/>
    <col min="11009" max="11009" width="5.85546875" style="561" customWidth="1"/>
    <col min="11010" max="11010" width="42" style="561" customWidth="1"/>
    <col min="11011" max="11011" width="13.5703125" style="561" customWidth="1"/>
    <col min="11012" max="11012" width="11.28515625" style="561" customWidth="1"/>
    <col min="11013" max="11013" width="13.28515625" style="561" customWidth="1"/>
    <col min="11014" max="11014" width="11.42578125" style="561" customWidth="1"/>
    <col min="11015" max="11015" width="9.140625" style="561"/>
    <col min="11016" max="11016" width="15.28515625" style="561" customWidth="1"/>
    <col min="11017" max="11017" width="7.85546875" style="561" customWidth="1"/>
    <col min="11018" max="11018" width="11" style="561" bestFit="1" customWidth="1"/>
    <col min="11019" max="11264" width="9.140625" style="561"/>
    <col min="11265" max="11265" width="5.85546875" style="561" customWidth="1"/>
    <col min="11266" max="11266" width="42" style="561" customWidth="1"/>
    <col min="11267" max="11267" width="13.5703125" style="561" customWidth="1"/>
    <col min="11268" max="11268" width="11.28515625" style="561" customWidth="1"/>
    <col min="11269" max="11269" width="13.28515625" style="561" customWidth="1"/>
    <col min="11270" max="11270" width="11.42578125" style="561" customWidth="1"/>
    <col min="11271" max="11271" width="9.140625" style="561"/>
    <col min="11272" max="11272" width="15.28515625" style="561" customWidth="1"/>
    <col min="11273" max="11273" width="7.85546875" style="561" customWidth="1"/>
    <col min="11274" max="11274" width="11" style="561" bestFit="1" customWidth="1"/>
    <col min="11275" max="11520" width="9.140625" style="561"/>
    <col min="11521" max="11521" width="5.85546875" style="561" customWidth="1"/>
    <col min="11522" max="11522" width="42" style="561" customWidth="1"/>
    <col min="11523" max="11523" width="13.5703125" style="561" customWidth="1"/>
    <col min="11524" max="11524" width="11.28515625" style="561" customWidth="1"/>
    <col min="11525" max="11525" width="13.28515625" style="561" customWidth="1"/>
    <col min="11526" max="11526" width="11.42578125" style="561" customWidth="1"/>
    <col min="11527" max="11527" width="9.140625" style="561"/>
    <col min="11528" max="11528" width="15.28515625" style="561" customWidth="1"/>
    <col min="11529" max="11529" width="7.85546875" style="561" customWidth="1"/>
    <col min="11530" max="11530" width="11" style="561" bestFit="1" customWidth="1"/>
    <col min="11531" max="11776" width="9.140625" style="561"/>
    <col min="11777" max="11777" width="5.85546875" style="561" customWidth="1"/>
    <col min="11778" max="11778" width="42" style="561" customWidth="1"/>
    <col min="11779" max="11779" width="13.5703125" style="561" customWidth="1"/>
    <col min="11780" max="11780" width="11.28515625" style="561" customWidth="1"/>
    <col min="11781" max="11781" width="13.28515625" style="561" customWidth="1"/>
    <col min="11782" max="11782" width="11.42578125" style="561" customWidth="1"/>
    <col min="11783" max="11783" width="9.140625" style="561"/>
    <col min="11784" max="11784" width="15.28515625" style="561" customWidth="1"/>
    <col min="11785" max="11785" width="7.85546875" style="561" customWidth="1"/>
    <col min="11786" max="11786" width="11" style="561" bestFit="1" customWidth="1"/>
    <col min="11787" max="12032" width="9.140625" style="561"/>
    <col min="12033" max="12033" width="5.85546875" style="561" customWidth="1"/>
    <col min="12034" max="12034" width="42" style="561" customWidth="1"/>
    <col min="12035" max="12035" width="13.5703125" style="561" customWidth="1"/>
    <col min="12036" max="12036" width="11.28515625" style="561" customWidth="1"/>
    <col min="12037" max="12037" width="13.28515625" style="561" customWidth="1"/>
    <col min="12038" max="12038" width="11.42578125" style="561" customWidth="1"/>
    <col min="12039" max="12039" width="9.140625" style="561"/>
    <col min="12040" max="12040" width="15.28515625" style="561" customWidth="1"/>
    <col min="12041" max="12041" width="7.85546875" style="561" customWidth="1"/>
    <col min="12042" max="12042" width="11" style="561" bestFit="1" customWidth="1"/>
    <col min="12043" max="12288" width="9.140625" style="561"/>
    <col min="12289" max="12289" width="5.85546875" style="561" customWidth="1"/>
    <col min="12290" max="12290" width="42" style="561" customWidth="1"/>
    <col min="12291" max="12291" width="13.5703125" style="561" customWidth="1"/>
    <col min="12292" max="12292" width="11.28515625" style="561" customWidth="1"/>
    <col min="12293" max="12293" width="13.28515625" style="561" customWidth="1"/>
    <col min="12294" max="12294" width="11.42578125" style="561" customWidth="1"/>
    <col min="12295" max="12295" width="9.140625" style="561"/>
    <col min="12296" max="12296" width="15.28515625" style="561" customWidth="1"/>
    <col min="12297" max="12297" width="7.85546875" style="561" customWidth="1"/>
    <col min="12298" max="12298" width="11" style="561" bestFit="1" customWidth="1"/>
    <col min="12299" max="12544" width="9.140625" style="561"/>
    <col min="12545" max="12545" width="5.85546875" style="561" customWidth="1"/>
    <col min="12546" max="12546" width="42" style="561" customWidth="1"/>
    <col min="12547" max="12547" width="13.5703125" style="561" customWidth="1"/>
    <col min="12548" max="12548" width="11.28515625" style="561" customWidth="1"/>
    <col min="12549" max="12549" width="13.28515625" style="561" customWidth="1"/>
    <col min="12550" max="12550" width="11.42578125" style="561" customWidth="1"/>
    <col min="12551" max="12551" width="9.140625" style="561"/>
    <col min="12552" max="12552" width="15.28515625" style="561" customWidth="1"/>
    <col min="12553" max="12553" width="7.85546875" style="561" customWidth="1"/>
    <col min="12554" max="12554" width="11" style="561" bestFit="1" customWidth="1"/>
    <col min="12555" max="12800" width="9.140625" style="561"/>
    <col min="12801" max="12801" width="5.85546875" style="561" customWidth="1"/>
    <col min="12802" max="12802" width="42" style="561" customWidth="1"/>
    <col min="12803" max="12803" width="13.5703125" style="561" customWidth="1"/>
    <col min="12804" max="12804" width="11.28515625" style="561" customWidth="1"/>
    <col min="12805" max="12805" width="13.28515625" style="561" customWidth="1"/>
    <col min="12806" max="12806" width="11.42578125" style="561" customWidth="1"/>
    <col min="12807" max="12807" width="9.140625" style="561"/>
    <col min="12808" max="12808" width="15.28515625" style="561" customWidth="1"/>
    <col min="12809" max="12809" width="7.85546875" style="561" customWidth="1"/>
    <col min="12810" max="12810" width="11" style="561" bestFit="1" customWidth="1"/>
    <col min="12811" max="13056" width="9.140625" style="561"/>
    <col min="13057" max="13057" width="5.85546875" style="561" customWidth="1"/>
    <col min="13058" max="13058" width="42" style="561" customWidth="1"/>
    <col min="13059" max="13059" width="13.5703125" style="561" customWidth="1"/>
    <col min="13060" max="13060" width="11.28515625" style="561" customWidth="1"/>
    <col min="13061" max="13061" width="13.28515625" style="561" customWidth="1"/>
    <col min="13062" max="13062" width="11.42578125" style="561" customWidth="1"/>
    <col min="13063" max="13063" width="9.140625" style="561"/>
    <col min="13064" max="13064" width="15.28515625" style="561" customWidth="1"/>
    <col min="13065" max="13065" width="7.85546875" style="561" customWidth="1"/>
    <col min="13066" max="13066" width="11" style="561" bestFit="1" customWidth="1"/>
    <col min="13067" max="13312" width="9.140625" style="561"/>
    <col min="13313" max="13313" width="5.85546875" style="561" customWidth="1"/>
    <col min="13314" max="13314" width="42" style="561" customWidth="1"/>
    <col min="13315" max="13315" width="13.5703125" style="561" customWidth="1"/>
    <col min="13316" max="13316" width="11.28515625" style="561" customWidth="1"/>
    <col min="13317" max="13317" width="13.28515625" style="561" customWidth="1"/>
    <col min="13318" max="13318" width="11.42578125" style="561" customWidth="1"/>
    <col min="13319" max="13319" width="9.140625" style="561"/>
    <col min="13320" max="13320" width="15.28515625" style="561" customWidth="1"/>
    <col min="13321" max="13321" width="7.85546875" style="561" customWidth="1"/>
    <col min="13322" max="13322" width="11" style="561" bestFit="1" customWidth="1"/>
    <col min="13323" max="13568" width="9.140625" style="561"/>
    <col min="13569" max="13569" width="5.85546875" style="561" customWidth="1"/>
    <col min="13570" max="13570" width="42" style="561" customWidth="1"/>
    <col min="13571" max="13571" width="13.5703125" style="561" customWidth="1"/>
    <col min="13572" max="13572" width="11.28515625" style="561" customWidth="1"/>
    <col min="13573" max="13573" width="13.28515625" style="561" customWidth="1"/>
    <col min="13574" max="13574" width="11.42578125" style="561" customWidth="1"/>
    <col min="13575" max="13575" width="9.140625" style="561"/>
    <col min="13576" max="13576" width="15.28515625" style="561" customWidth="1"/>
    <col min="13577" max="13577" width="7.85546875" style="561" customWidth="1"/>
    <col min="13578" max="13578" width="11" style="561" bestFit="1" customWidth="1"/>
    <col min="13579" max="13824" width="9.140625" style="561"/>
    <col min="13825" max="13825" width="5.85546875" style="561" customWidth="1"/>
    <col min="13826" max="13826" width="42" style="561" customWidth="1"/>
    <col min="13827" max="13827" width="13.5703125" style="561" customWidth="1"/>
    <col min="13828" max="13828" width="11.28515625" style="561" customWidth="1"/>
    <col min="13829" max="13829" width="13.28515625" style="561" customWidth="1"/>
    <col min="13830" max="13830" width="11.42578125" style="561" customWidth="1"/>
    <col min="13831" max="13831" width="9.140625" style="561"/>
    <col min="13832" max="13832" width="15.28515625" style="561" customWidth="1"/>
    <col min="13833" max="13833" width="7.85546875" style="561" customWidth="1"/>
    <col min="13834" max="13834" width="11" style="561" bestFit="1" customWidth="1"/>
    <col min="13835" max="14080" width="9.140625" style="561"/>
    <col min="14081" max="14081" width="5.85546875" style="561" customWidth="1"/>
    <col min="14082" max="14082" width="42" style="561" customWidth="1"/>
    <col min="14083" max="14083" width="13.5703125" style="561" customWidth="1"/>
    <col min="14084" max="14084" width="11.28515625" style="561" customWidth="1"/>
    <col min="14085" max="14085" width="13.28515625" style="561" customWidth="1"/>
    <col min="14086" max="14086" width="11.42578125" style="561" customWidth="1"/>
    <col min="14087" max="14087" width="9.140625" style="561"/>
    <col min="14088" max="14088" width="15.28515625" style="561" customWidth="1"/>
    <col min="14089" max="14089" width="7.85546875" style="561" customWidth="1"/>
    <col min="14090" max="14090" width="11" style="561" bestFit="1" customWidth="1"/>
    <col min="14091" max="14336" width="9.140625" style="561"/>
    <col min="14337" max="14337" width="5.85546875" style="561" customWidth="1"/>
    <col min="14338" max="14338" width="42" style="561" customWidth="1"/>
    <col min="14339" max="14339" width="13.5703125" style="561" customWidth="1"/>
    <col min="14340" max="14340" width="11.28515625" style="561" customWidth="1"/>
    <col min="14341" max="14341" width="13.28515625" style="561" customWidth="1"/>
    <col min="14342" max="14342" width="11.42578125" style="561" customWidth="1"/>
    <col min="14343" max="14343" width="9.140625" style="561"/>
    <col min="14344" max="14344" width="15.28515625" style="561" customWidth="1"/>
    <col min="14345" max="14345" width="7.85546875" style="561" customWidth="1"/>
    <col min="14346" max="14346" width="11" style="561" bestFit="1" customWidth="1"/>
    <col min="14347" max="14592" width="9.140625" style="561"/>
    <col min="14593" max="14593" width="5.85546875" style="561" customWidth="1"/>
    <col min="14594" max="14594" width="42" style="561" customWidth="1"/>
    <col min="14595" max="14595" width="13.5703125" style="561" customWidth="1"/>
    <col min="14596" max="14596" width="11.28515625" style="561" customWidth="1"/>
    <col min="14597" max="14597" width="13.28515625" style="561" customWidth="1"/>
    <col min="14598" max="14598" width="11.42578125" style="561" customWidth="1"/>
    <col min="14599" max="14599" width="9.140625" style="561"/>
    <col min="14600" max="14600" width="15.28515625" style="561" customWidth="1"/>
    <col min="14601" max="14601" width="7.85546875" style="561" customWidth="1"/>
    <col min="14602" max="14602" width="11" style="561" bestFit="1" customWidth="1"/>
    <col min="14603" max="14848" width="9.140625" style="561"/>
    <col min="14849" max="14849" width="5.85546875" style="561" customWidth="1"/>
    <col min="14850" max="14850" width="42" style="561" customWidth="1"/>
    <col min="14851" max="14851" width="13.5703125" style="561" customWidth="1"/>
    <col min="14852" max="14852" width="11.28515625" style="561" customWidth="1"/>
    <col min="14853" max="14853" width="13.28515625" style="561" customWidth="1"/>
    <col min="14854" max="14854" width="11.42578125" style="561" customWidth="1"/>
    <col min="14855" max="14855" width="9.140625" style="561"/>
    <col min="14856" max="14856" width="15.28515625" style="561" customWidth="1"/>
    <col min="14857" max="14857" width="7.85546875" style="561" customWidth="1"/>
    <col min="14858" max="14858" width="11" style="561" bestFit="1" customWidth="1"/>
    <col min="14859" max="15104" width="9.140625" style="561"/>
    <col min="15105" max="15105" width="5.85546875" style="561" customWidth="1"/>
    <col min="15106" max="15106" width="42" style="561" customWidth="1"/>
    <col min="15107" max="15107" width="13.5703125" style="561" customWidth="1"/>
    <col min="15108" max="15108" width="11.28515625" style="561" customWidth="1"/>
    <col min="15109" max="15109" width="13.28515625" style="561" customWidth="1"/>
    <col min="15110" max="15110" width="11.42578125" style="561" customWidth="1"/>
    <col min="15111" max="15111" width="9.140625" style="561"/>
    <col min="15112" max="15112" width="15.28515625" style="561" customWidth="1"/>
    <col min="15113" max="15113" width="7.85546875" style="561" customWidth="1"/>
    <col min="15114" max="15114" width="11" style="561" bestFit="1" customWidth="1"/>
    <col min="15115" max="15360" width="9.140625" style="561"/>
    <col min="15361" max="15361" width="5.85546875" style="561" customWidth="1"/>
    <col min="15362" max="15362" width="42" style="561" customWidth="1"/>
    <col min="15363" max="15363" width="13.5703125" style="561" customWidth="1"/>
    <col min="15364" max="15364" width="11.28515625" style="561" customWidth="1"/>
    <col min="15365" max="15365" width="13.28515625" style="561" customWidth="1"/>
    <col min="15366" max="15366" width="11.42578125" style="561" customWidth="1"/>
    <col min="15367" max="15367" width="9.140625" style="561"/>
    <col min="15368" max="15368" width="15.28515625" style="561" customWidth="1"/>
    <col min="15369" max="15369" width="7.85546875" style="561" customWidth="1"/>
    <col min="15370" max="15370" width="11" style="561" bestFit="1" customWidth="1"/>
    <col min="15371" max="15616" width="9.140625" style="561"/>
    <col min="15617" max="15617" width="5.85546875" style="561" customWidth="1"/>
    <col min="15618" max="15618" width="42" style="561" customWidth="1"/>
    <col min="15619" max="15619" width="13.5703125" style="561" customWidth="1"/>
    <col min="15620" max="15620" width="11.28515625" style="561" customWidth="1"/>
    <col min="15621" max="15621" width="13.28515625" style="561" customWidth="1"/>
    <col min="15622" max="15622" width="11.42578125" style="561" customWidth="1"/>
    <col min="15623" max="15623" width="9.140625" style="561"/>
    <col min="15624" max="15624" width="15.28515625" style="561" customWidth="1"/>
    <col min="15625" max="15625" width="7.85546875" style="561" customWidth="1"/>
    <col min="15626" max="15626" width="11" style="561" bestFit="1" customWidth="1"/>
    <col min="15627" max="15872" width="9.140625" style="561"/>
    <col min="15873" max="15873" width="5.85546875" style="561" customWidth="1"/>
    <col min="15874" max="15874" width="42" style="561" customWidth="1"/>
    <col min="15875" max="15875" width="13.5703125" style="561" customWidth="1"/>
    <col min="15876" max="15876" width="11.28515625" style="561" customWidth="1"/>
    <col min="15877" max="15877" width="13.28515625" style="561" customWidth="1"/>
    <col min="15878" max="15878" width="11.42578125" style="561" customWidth="1"/>
    <col min="15879" max="15879" width="9.140625" style="561"/>
    <col min="15880" max="15880" width="15.28515625" style="561" customWidth="1"/>
    <col min="15881" max="15881" width="7.85546875" style="561" customWidth="1"/>
    <col min="15882" max="15882" width="11" style="561" bestFit="1" customWidth="1"/>
    <col min="15883" max="16128" width="9.140625" style="561"/>
    <col min="16129" max="16129" width="5.85546875" style="561" customWidth="1"/>
    <col min="16130" max="16130" width="42" style="561" customWidth="1"/>
    <col min="16131" max="16131" width="13.5703125" style="561" customWidth="1"/>
    <col min="16132" max="16132" width="11.28515625" style="561" customWidth="1"/>
    <col min="16133" max="16133" width="13.28515625" style="561" customWidth="1"/>
    <col min="16134" max="16134" width="11.42578125" style="561" customWidth="1"/>
    <col min="16135" max="16135" width="9.140625" style="561"/>
    <col min="16136" max="16136" width="15.28515625" style="561" customWidth="1"/>
    <col min="16137" max="16137" width="7.85546875" style="561" customWidth="1"/>
    <col min="16138" max="16138" width="11" style="561" bestFit="1" customWidth="1"/>
    <col min="16139" max="16384" width="9.140625" style="561"/>
  </cols>
  <sheetData>
    <row r="1" spans="1:8">
      <c r="F1" s="562" t="s">
        <v>512</v>
      </c>
    </row>
    <row r="2" spans="1:8" ht="19.5" thickBot="1">
      <c r="A2" s="896" t="s">
        <v>617</v>
      </c>
      <c r="B2" s="896"/>
      <c r="C2" s="896"/>
      <c r="D2" s="896"/>
      <c r="E2" s="896"/>
      <c r="F2" s="896"/>
    </row>
    <row r="3" spans="1:8" ht="19.5" thickTop="1">
      <c r="A3" s="563" t="s">
        <v>659</v>
      </c>
      <c r="B3" s="564"/>
      <c r="C3" s="564"/>
      <c r="D3" s="564"/>
      <c r="E3" s="564"/>
      <c r="F3" s="564"/>
    </row>
    <row r="4" spans="1:8">
      <c r="A4" s="565" t="s">
        <v>523</v>
      </c>
      <c r="B4" s="566"/>
      <c r="C4" s="566"/>
      <c r="D4" s="566"/>
      <c r="E4" s="566"/>
      <c r="F4" s="566"/>
    </row>
    <row r="5" spans="1:8">
      <c r="A5" s="565" t="s">
        <v>656</v>
      </c>
      <c r="B5" s="566"/>
      <c r="C5" s="566"/>
      <c r="D5" s="566"/>
      <c r="E5" s="566"/>
      <c r="F5" s="566"/>
    </row>
    <row r="6" spans="1:8">
      <c r="A6" s="565" t="s">
        <v>667</v>
      </c>
      <c r="B6" s="565"/>
      <c r="C6" s="565"/>
      <c r="D6" s="566"/>
      <c r="E6" s="566"/>
      <c r="F6" s="566"/>
    </row>
    <row r="7" spans="1:8">
      <c r="A7" s="565" t="s">
        <v>675</v>
      </c>
      <c r="B7" s="567"/>
      <c r="C7" s="567"/>
      <c r="D7" s="568"/>
      <c r="E7" s="568"/>
      <c r="F7" s="568"/>
    </row>
    <row r="8" spans="1:8">
      <c r="A8" s="791" t="s">
        <v>619</v>
      </c>
      <c r="B8" s="567"/>
      <c r="C8" s="567"/>
      <c r="D8" s="568"/>
      <c r="E8" s="568"/>
      <c r="F8" s="568"/>
    </row>
    <row r="9" spans="1:8">
      <c r="A9" s="611"/>
      <c r="B9" s="792" t="s">
        <v>618</v>
      </c>
      <c r="C9" s="792"/>
      <c r="D9" s="793"/>
      <c r="E9" s="793"/>
      <c r="F9" s="793"/>
    </row>
    <row r="10" spans="1:8" ht="19.5" thickBot="1">
      <c r="F10" s="562" t="s">
        <v>1</v>
      </c>
    </row>
    <row r="11" spans="1:8" ht="19.5" thickTop="1">
      <c r="A11" s="820" t="s">
        <v>2</v>
      </c>
      <c r="B11" s="820" t="s">
        <v>3</v>
      </c>
      <c r="C11" s="820" t="s">
        <v>509</v>
      </c>
      <c r="D11" s="820" t="s">
        <v>513</v>
      </c>
      <c r="E11" s="820" t="s">
        <v>511</v>
      </c>
      <c r="F11" s="820" t="s">
        <v>9</v>
      </c>
    </row>
    <row r="12" spans="1:8" ht="19.5" thickBot="1">
      <c r="A12" s="571"/>
      <c r="B12" s="571"/>
      <c r="C12" s="571"/>
      <c r="D12" s="571"/>
      <c r="E12" s="571"/>
      <c r="F12" s="571"/>
    </row>
    <row r="13" spans="1:8" ht="19.5" thickTop="1">
      <c r="A13" s="569">
        <v>1</v>
      </c>
      <c r="B13" s="574" t="s">
        <v>552</v>
      </c>
      <c r="C13" s="588">
        <f>'ปร.4 ก(ห้องสมุด)'!I110</f>
        <v>1971616.34</v>
      </c>
      <c r="D13" s="589">
        <f>'ปร.4 ก(ห้องสมุด)'!I111</f>
        <v>1.2828999999999999</v>
      </c>
      <c r="E13" s="588">
        <f>C13*D13</f>
        <v>2529386.6025859998</v>
      </c>
      <c r="F13" s="576"/>
    </row>
    <row r="14" spans="1:8">
      <c r="A14" s="863">
        <v>2</v>
      </c>
      <c r="B14" s="574" t="s">
        <v>553</v>
      </c>
      <c r="C14" s="575">
        <f>'ปร.4 ก(อาหาร)'!I171</f>
        <v>9091146.0399999991</v>
      </c>
      <c r="D14" s="573">
        <f>'ปร.4 ก(อาหาร)'!I172</f>
        <v>1.2828999999999999</v>
      </c>
      <c r="E14" s="575">
        <f>C14*D14</f>
        <v>11663031.254715998</v>
      </c>
      <c r="F14" s="573"/>
      <c r="H14" s="585"/>
    </row>
    <row r="15" spans="1:8">
      <c r="A15" s="863">
        <v>3</v>
      </c>
      <c r="B15" s="574" t="s">
        <v>660</v>
      </c>
      <c r="C15" s="575">
        <f>'ปร.4 ก(ระบบสารสนเทศ)'!I34</f>
        <v>114419</v>
      </c>
      <c r="D15" s="573">
        <f>'ปร.4 ก(ระบบสารสนเทศ)'!I35</f>
        <v>1.2828999999999999</v>
      </c>
      <c r="E15" s="575">
        <f>C15*D15</f>
        <v>146788.13509999998</v>
      </c>
      <c r="F15" s="573"/>
    </row>
    <row r="16" spans="1:8" ht="19.5" thickBot="1">
      <c r="A16" s="573"/>
      <c r="B16" s="573"/>
      <c r="C16" s="573"/>
      <c r="D16" s="573"/>
      <c r="E16" s="573"/>
      <c r="F16" s="573"/>
    </row>
    <row r="17" spans="1:10">
      <c r="A17" s="573"/>
      <c r="B17" s="590" t="s">
        <v>514</v>
      </c>
      <c r="C17" s="575"/>
      <c r="D17" s="573"/>
      <c r="E17" s="573"/>
      <c r="F17" s="573"/>
    </row>
    <row r="18" spans="1:10">
      <c r="A18" s="573"/>
      <c r="B18" s="573" t="s">
        <v>515</v>
      </c>
      <c r="C18" s="573"/>
      <c r="D18" s="573"/>
      <c r="E18" s="573"/>
      <c r="F18" s="573"/>
    </row>
    <row r="19" spans="1:10">
      <c r="A19" s="573"/>
      <c r="B19" s="573" t="s">
        <v>516</v>
      </c>
      <c r="C19" s="573"/>
      <c r="D19" s="573"/>
      <c r="E19" s="573"/>
      <c r="F19" s="573"/>
    </row>
    <row r="20" spans="1:10">
      <c r="A20" s="573"/>
      <c r="B20" s="573" t="s">
        <v>517</v>
      </c>
      <c r="C20" s="573"/>
      <c r="D20" s="573"/>
      <c r="E20" s="573"/>
      <c r="F20" s="573"/>
    </row>
    <row r="21" spans="1:10">
      <c r="A21" s="573"/>
      <c r="B21" s="573" t="s">
        <v>518</v>
      </c>
      <c r="C21" s="573"/>
      <c r="D21" s="573"/>
      <c r="E21" s="573"/>
      <c r="F21" s="573"/>
    </row>
    <row r="22" spans="1:10" ht="19.5" thickBot="1">
      <c r="A22" s="577"/>
      <c r="B22" s="577"/>
      <c r="C22" s="577"/>
      <c r="D22" s="577"/>
      <c r="E22" s="577"/>
      <c r="F22" s="577"/>
    </row>
    <row r="23" spans="1:10" ht="20.25" thickTop="1" thickBot="1">
      <c r="A23" s="578"/>
      <c r="B23" s="579"/>
      <c r="C23" s="579"/>
      <c r="D23" s="580" t="s">
        <v>17</v>
      </c>
      <c r="E23" s="591">
        <f>SUM(E13:E22)</f>
        <v>14339205.992401997</v>
      </c>
      <c r="F23" s="582"/>
    </row>
    <row r="24" spans="1:10" ht="19.5" thickTop="1">
      <c r="A24" s="895"/>
      <c r="B24" s="895"/>
      <c r="C24" s="895"/>
      <c r="D24" s="895"/>
      <c r="E24" s="895"/>
      <c r="F24" s="895"/>
    </row>
    <row r="25" spans="1:10" s="11" customFormat="1" ht="21" customHeight="1">
      <c r="A25" s="674"/>
      <c r="B25" s="675"/>
      <c r="C25" s="903"/>
      <c r="D25" s="903"/>
      <c r="E25" s="903"/>
      <c r="F25" s="903"/>
      <c r="G25" s="675"/>
      <c r="H25" s="676"/>
      <c r="I25" s="676"/>
      <c r="J25" s="674"/>
    </row>
    <row r="26" spans="1:10" s="11" customFormat="1" ht="21" customHeight="1">
      <c r="A26" s="903" t="s">
        <v>595</v>
      </c>
      <c r="B26" s="903"/>
      <c r="C26" s="903"/>
      <c r="D26" s="903"/>
      <c r="E26" s="903"/>
      <c r="F26" s="903"/>
      <c r="G26" s="675"/>
      <c r="H26" s="676"/>
      <c r="I26" s="676"/>
      <c r="J26" s="674"/>
    </row>
    <row r="27" spans="1:10" s="11" customFormat="1" ht="21" customHeight="1">
      <c r="A27" s="674"/>
      <c r="B27" s="675"/>
      <c r="C27" s="675"/>
      <c r="D27" s="858"/>
      <c r="E27" s="858"/>
      <c r="F27" s="858"/>
      <c r="G27" s="675"/>
      <c r="H27" s="676"/>
      <c r="I27" s="676"/>
      <c r="J27" s="674"/>
    </row>
    <row r="28" spans="1:10" s="11" customFormat="1" ht="21" customHeight="1">
      <c r="A28" s="674"/>
      <c r="B28" s="675"/>
      <c r="C28" s="675"/>
      <c r="D28" s="858"/>
      <c r="E28" s="858"/>
      <c r="F28" s="858"/>
      <c r="G28" s="675"/>
      <c r="H28" s="676"/>
      <c r="I28" s="676"/>
      <c r="J28" s="674"/>
    </row>
    <row r="29" spans="1:10" s="11" customFormat="1" ht="21" customHeight="1">
      <c r="A29" s="902" t="s">
        <v>602</v>
      </c>
      <c r="B29" s="902"/>
      <c r="C29" s="902"/>
      <c r="D29" s="902"/>
      <c r="E29" s="902"/>
      <c r="F29" s="902"/>
      <c r="G29" s="675"/>
      <c r="H29" s="676"/>
      <c r="I29" s="676"/>
      <c r="J29" s="674"/>
    </row>
    <row r="30" spans="1:10" s="11" customFormat="1" ht="21" customHeight="1">
      <c r="A30" s="902" t="s">
        <v>598</v>
      </c>
      <c r="B30" s="902"/>
      <c r="C30" s="902"/>
      <c r="D30" s="902"/>
      <c r="E30" s="902"/>
      <c r="F30" s="902"/>
      <c r="G30" s="675"/>
      <c r="H30" s="676"/>
      <c r="I30" s="676"/>
      <c r="J30" s="674"/>
    </row>
    <row r="31" spans="1:10" s="11" customFormat="1" ht="21" customHeight="1">
      <c r="A31" s="674"/>
      <c r="B31" s="675"/>
      <c r="C31" s="675"/>
      <c r="D31" s="857"/>
      <c r="E31" s="857"/>
      <c r="F31" s="857"/>
      <c r="G31" s="675"/>
      <c r="H31" s="676"/>
      <c r="I31" s="676"/>
      <c r="J31" s="680"/>
    </row>
    <row r="32" spans="1:10" s="11" customFormat="1" ht="21" customHeight="1">
      <c r="A32" s="674"/>
      <c r="B32" s="675"/>
      <c r="C32" s="675"/>
      <c r="D32" s="675"/>
      <c r="E32" s="675"/>
      <c r="F32" s="675"/>
      <c r="G32" s="675"/>
      <c r="H32" s="676"/>
      <c r="I32" s="676"/>
      <c r="J32" s="680"/>
    </row>
    <row r="33" spans="1:10" s="11" customFormat="1" ht="21" customHeight="1">
      <c r="A33" s="674"/>
      <c r="B33" s="857" t="s">
        <v>603</v>
      </c>
      <c r="D33" s="902" t="s">
        <v>604</v>
      </c>
      <c r="E33" s="902"/>
      <c r="F33" s="675"/>
      <c r="G33" s="675"/>
      <c r="H33" s="676"/>
      <c r="I33" s="676"/>
      <c r="J33" s="680"/>
    </row>
    <row r="34" spans="1:10" s="11" customFormat="1" ht="21" customHeight="1">
      <c r="A34" s="674"/>
      <c r="B34" s="857" t="s">
        <v>599</v>
      </c>
      <c r="C34" s="675"/>
      <c r="D34" s="902" t="s">
        <v>599</v>
      </c>
      <c r="E34" s="902"/>
      <c r="F34" s="857"/>
      <c r="G34" s="675"/>
      <c r="H34" s="676"/>
      <c r="I34" s="676"/>
      <c r="J34" s="680"/>
    </row>
    <row r="35" spans="1:10" s="11" customFormat="1" ht="21" customHeight="1">
      <c r="A35" s="674"/>
      <c r="B35" s="675"/>
      <c r="C35" s="675"/>
      <c r="D35" s="675"/>
      <c r="E35" s="675"/>
      <c r="F35" s="675"/>
      <c r="G35" s="675"/>
      <c r="H35" s="676"/>
      <c r="I35" s="676"/>
      <c r="J35" s="680"/>
    </row>
    <row r="36" spans="1:10" s="11" customFormat="1" ht="21" customHeight="1">
      <c r="A36" s="674"/>
      <c r="B36" s="675"/>
      <c r="D36" s="675"/>
      <c r="E36" s="675"/>
      <c r="F36" s="675"/>
      <c r="G36" s="675"/>
      <c r="H36" s="676"/>
      <c r="I36" s="676"/>
      <c r="J36" s="680"/>
    </row>
    <row r="37" spans="1:10" s="11" customFormat="1" ht="21" customHeight="1">
      <c r="A37" s="674"/>
      <c r="B37" s="857" t="s">
        <v>600</v>
      </c>
      <c r="C37" s="675"/>
      <c r="D37" s="902" t="s">
        <v>605</v>
      </c>
      <c r="E37" s="902"/>
      <c r="F37" s="857"/>
      <c r="G37" s="675"/>
      <c r="H37" s="676"/>
      <c r="I37" s="676"/>
      <c r="J37" s="680"/>
    </row>
    <row r="38" spans="1:10" s="11" customFormat="1" ht="21" customHeight="1">
      <c r="A38" s="674"/>
      <c r="B38" s="857" t="s">
        <v>599</v>
      </c>
      <c r="C38" s="675"/>
      <c r="D38" s="902" t="s">
        <v>606</v>
      </c>
      <c r="E38" s="902"/>
      <c r="F38" s="675"/>
      <c r="G38" s="675"/>
      <c r="H38" s="676"/>
      <c r="I38" s="676"/>
      <c r="J38" s="680"/>
    </row>
    <row r="39" spans="1:10" s="11" customFormat="1" ht="21" customHeight="1">
      <c r="A39" s="674"/>
      <c r="B39" s="675"/>
      <c r="C39" s="675"/>
      <c r="D39" s="679"/>
      <c r="E39" s="679"/>
      <c r="F39" s="679"/>
      <c r="G39" s="675"/>
      <c r="H39" s="676"/>
      <c r="I39" s="676"/>
      <c r="J39" s="680"/>
    </row>
    <row r="40" spans="1:10" s="11" customFormat="1" ht="21" customHeight="1">
      <c r="A40" s="674"/>
      <c r="B40" s="675"/>
      <c r="C40" s="905"/>
      <c r="D40" s="905"/>
      <c r="E40" s="905"/>
      <c r="F40" s="905"/>
      <c r="G40" s="675"/>
      <c r="H40" s="676"/>
      <c r="I40" s="676"/>
      <c r="J40" s="680"/>
    </row>
    <row r="41" spans="1:10">
      <c r="A41" s="904"/>
      <c r="B41" s="904"/>
      <c r="C41" s="904"/>
      <c r="D41" s="904"/>
      <c r="E41" s="904"/>
      <c r="F41" s="904"/>
    </row>
    <row r="42" spans="1:10">
      <c r="A42" s="586"/>
      <c r="B42" s="587"/>
      <c r="C42" s="584"/>
      <c r="D42" s="584"/>
      <c r="E42" s="584"/>
      <c r="F42" s="583"/>
    </row>
    <row r="43" spans="1:10">
      <c r="A43" s="583"/>
      <c r="B43" s="584"/>
      <c r="C43" s="895"/>
      <c r="D43" s="895"/>
      <c r="E43" s="584"/>
      <c r="F43" s="583"/>
    </row>
    <row r="44" spans="1:10">
      <c r="A44" s="904"/>
      <c r="B44" s="904"/>
      <c r="C44" s="904"/>
      <c r="D44" s="904"/>
      <c r="E44" s="904"/>
      <c r="F44" s="904"/>
    </row>
  </sheetData>
  <mergeCells count="14">
    <mergeCell ref="A2:F2"/>
    <mergeCell ref="C25:F25"/>
    <mergeCell ref="A44:F44"/>
    <mergeCell ref="A41:F41"/>
    <mergeCell ref="C43:D43"/>
    <mergeCell ref="A24:F24"/>
    <mergeCell ref="C40:F40"/>
    <mergeCell ref="D37:E37"/>
    <mergeCell ref="D38:E38"/>
    <mergeCell ref="A26:F26"/>
    <mergeCell ref="A29:F29"/>
    <mergeCell ref="A30:F30"/>
    <mergeCell ref="D33:E33"/>
    <mergeCell ref="D34:E34"/>
  </mergeCells>
  <pageMargins left="0.59055118110236227" right="0.39370078740157483" top="0.86614173228346458" bottom="0.47244094488188981" header="0.51181102362204722" footer="0.27559055118110237"/>
  <pageSetup paperSize="9" scale="95" orientation="portrait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112"/>
  <sheetViews>
    <sheetView topLeftCell="A106" workbookViewId="0">
      <selection activeCell="F46" sqref="F46"/>
    </sheetView>
  </sheetViews>
  <sheetFormatPr defaultColWidth="8" defaultRowHeight="21"/>
  <cols>
    <col min="1" max="1" width="7.28515625" style="164" customWidth="1"/>
    <col min="2" max="2" width="3.42578125" style="269" customWidth="1"/>
    <col min="3" max="3" width="48.140625" style="164" customWidth="1"/>
    <col min="4" max="4" width="8" style="164" customWidth="1"/>
    <col min="5" max="5" width="9.5703125" style="164" customWidth="1"/>
    <col min="6" max="6" width="10.42578125" style="270" customWidth="1"/>
    <col min="7" max="7" width="11.42578125" style="164" customWidth="1"/>
    <col min="8" max="8" width="9" style="164" bestFit="1" customWidth="1"/>
    <col min="9" max="9" width="1" style="164" customWidth="1"/>
    <col min="10" max="12" width="8" style="164" customWidth="1"/>
    <col min="13" max="13" width="16.7109375" style="164" customWidth="1"/>
    <col min="14" max="14" width="9.42578125" style="164" customWidth="1"/>
    <col min="15" max="15" width="10.5703125" style="165" customWidth="1"/>
    <col min="16" max="16" width="10.85546875" style="164" customWidth="1"/>
    <col min="17" max="17" width="17.5703125" style="164" customWidth="1"/>
    <col min="18" max="256" width="8" style="164"/>
    <col min="257" max="257" width="7.28515625" style="164" customWidth="1"/>
    <col min="258" max="258" width="3.42578125" style="164" customWidth="1"/>
    <col min="259" max="259" width="48.140625" style="164" customWidth="1"/>
    <col min="260" max="260" width="8" style="164" customWidth="1"/>
    <col min="261" max="261" width="9.5703125" style="164" customWidth="1"/>
    <col min="262" max="262" width="10.42578125" style="164" customWidth="1"/>
    <col min="263" max="263" width="11.42578125" style="164" customWidth="1"/>
    <col min="264" max="264" width="9" style="164" bestFit="1" customWidth="1"/>
    <col min="265" max="265" width="1" style="164" customWidth="1"/>
    <col min="266" max="268" width="8" style="164" customWidth="1"/>
    <col min="269" max="269" width="16.7109375" style="164" customWidth="1"/>
    <col min="270" max="270" width="9.42578125" style="164" customWidth="1"/>
    <col min="271" max="271" width="10.5703125" style="164" customWidth="1"/>
    <col min="272" max="272" width="10.85546875" style="164" customWidth="1"/>
    <col min="273" max="273" width="17.5703125" style="164" customWidth="1"/>
    <col min="274" max="512" width="8" style="164"/>
    <col min="513" max="513" width="7.28515625" style="164" customWidth="1"/>
    <col min="514" max="514" width="3.42578125" style="164" customWidth="1"/>
    <col min="515" max="515" width="48.140625" style="164" customWidth="1"/>
    <col min="516" max="516" width="8" style="164" customWidth="1"/>
    <col min="517" max="517" width="9.5703125" style="164" customWidth="1"/>
    <col min="518" max="518" width="10.42578125" style="164" customWidth="1"/>
    <col min="519" max="519" width="11.42578125" style="164" customWidth="1"/>
    <col min="520" max="520" width="9" style="164" bestFit="1" customWidth="1"/>
    <col min="521" max="521" width="1" style="164" customWidth="1"/>
    <col min="522" max="524" width="8" style="164" customWidth="1"/>
    <col min="525" max="525" width="16.7109375" style="164" customWidth="1"/>
    <col min="526" max="526" width="9.42578125" style="164" customWidth="1"/>
    <col min="527" max="527" width="10.5703125" style="164" customWidth="1"/>
    <col min="528" max="528" width="10.85546875" style="164" customWidth="1"/>
    <col min="529" max="529" width="17.5703125" style="164" customWidth="1"/>
    <col min="530" max="768" width="8" style="164"/>
    <col min="769" max="769" width="7.28515625" style="164" customWidth="1"/>
    <col min="770" max="770" width="3.42578125" style="164" customWidth="1"/>
    <col min="771" max="771" width="48.140625" style="164" customWidth="1"/>
    <col min="772" max="772" width="8" style="164" customWidth="1"/>
    <col min="773" max="773" width="9.5703125" style="164" customWidth="1"/>
    <col min="774" max="774" width="10.42578125" style="164" customWidth="1"/>
    <col min="775" max="775" width="11.42578125" style="164" customWidth="1"/>
    <col min="776" max="776" width="9" style="164" bestFit="1" customWidth="1"/>
    <col min="777" max="777" width="1" style="164" customWidth="1"/>
    <col min="778" max="780" width="8" style="164" customWidth="1"/>
    <col min="781" max="781" width="16.7109375" style="164" customWidth="1"/>
    <col min="782" max="782" width="9.42578125" style="164" customWidth="1"/>
    <col min="783" max="783" width="10.5703125" style="164" customWidth="1"/>
    <col min="784" max="784" width="10.85546875" style="164" customWidth="1"/>
    <col min="785" max="785" width="17.5703125" style="164" customWidth="1"/>
    <col min="786" max="1024" width="8" style="164"/>
    <col min="1025" max="1025" width="7.28515625" style="164" customWidth="1"/>
    <col min="1026" max="1026" width="3.42578125" style="164" customWidth="1"/>
    <col min="1027" max="1027" width="48.140625" style="164" customWidth="1"/>
    <col min="1028" max="1028" width="8" style="164" customWidth="1"/>
    <col min="1029" max="1029" width="9.5703125" style="164" customWidth="1"/>
    <col min="1030" max="1030" width="10.42578125" style="164" customWidth="1"/>
    <col min="1031" max="1031" width="11.42578125" style="164" customWidth="1"/>
    <col min="1032" max="1032" width="9" style="164" bestFit="1" customWidth="1"/>
    <col min="1033" max="1033" width="1" style="164" customWidth="1"/>
    <col min="1034" max="1036" width="8" style="164" customWidth="1"/>
    <col min="1037" max="1037" width="16.7109375" style="164" customWidth="1"/>
    <col min="1038" max="1038" width="9.42578125" style="164" customWidth="1"/>
    <col min="1039" max="1039" width="10.5703125" style="164" customWidth="1"/>
    <col min="1040" max="1040" width="10.85546875" style="164" customWidth="1"/>
    <col min="1041" max="1041" width="17.5703125" style="164" customWidth="1"/>
    <col min="1042" max="1280" width="8" style="164"/>
    <col min="1281" max="1281" width="7.28515625" style="164" customWidth="1"/>
    <col min="1282" max="1282" width="3.42578125" style="164" customWidth="1"/>
    <col min="1283" max="1283" width="48.140625" style="164" customWidth="1"/>
    <col min="1284" max="1284" width="8" style="164" customWidth="1"/>
    <col min="1285" max="1285" width="9.5703125" style="164" customWidth="1"/>
    <col min="1286" max="1286" width="10.42578125" style="164" customWidth="1"/>
    <col min="1287" max="1287" width="11.42578125" style="164" customWidth="1"/>
    <col min="1288" max="1288" width="9" style="164" bestFit="1" customWidth="1"/>
    <col min="1289" max="1289" width="1" style="164" customWidth="1"/>
    <col min="1290" max="1292" width="8" style="164" customWidth="1"/>
    <col min="1293" max="1293" width="16.7109375" style="164" customWidth="1"/>
    <col min="1294" max="1294" width="9.42578125" style="164" customWidth="1"/>
    <col min="1295" max="1295" width="10.5703125" style="164" customWidth="1"/>
    <col min="1296" max="1296" width="10.85546875" style="164" customWidth="1"/>
    <col min="1297" max="1297" width="17.5703125" style="164" customWidth="1"/>
    <col min="1298" max="1536" width="8" style="164"/>
    <col min="1537" max="1537" width="7.28515625" style="164" customWidth="1"/>
    <col min="1538" max="1538" width="3.42578125" style="164" customWidth="1"/>
    <col min="1539" max="1539" width="48.140625" style="164" customWidth="1"/>
    <col min="1540" max="1540" width="8" style="164" customWidth="1"/>
    <col min="1541" max="1541" width="9.5703125" style="164" customWidth="1"/>
    <col min="1542" max="1542" width="10.42578125" style="164" customWidth="1"/>
    <col min="1543" max="1543" width="11.42578125" style="164" customWidth="1"/>
    <col min="1544" max="1544" width="9" style="164" bestFit="1" customWidth="1"/>
    <col min="1545" max="1545" width="1" style="164" customWidth="1"/>
    <col min="1546" max="1548" width="8" style="164" customWidth="1"/>
    <col min="1549" max="1549" width="16.7109375" style="164" customWidth="1"/>
    <col min="1550" max="1550" width="9.42578125" style="164" customWidth="1"/>
    <col min="1551" max="1551" width="10.5703125" style="164" customWidth="1"/>
    <col min="1552" max="1552" width="10.85546875" style="164" customWidth="1"/>
    <col min="1553" max="1553" width="17.5703125" style="164" customWidth="1"/>
    <col min="1554" max="1792" width="8" style="164"/>
    <col min="1793" max="1793" width="7.28515625" style="164" customWidth="1"/>
    <col min="1794" max="1794" width="3.42578125" style="164" customWidth="1"/>
    <col min="1795" max="1795" width="48.140625" style="164" customWidth="1"/>
    <col min="1796" max="1796" width="8" style="164" customWidth="1"/>
    <col min="1797" max="1797" width="9.5703125" style="164" customWidth="1"/>
    <col min="1798" max="1798" width="10.42578125" style="164" customWidth="1"/>
    <col min="1799" max="1799" width="11.42578125" style="164" customWidth="1"/>
    <col min="1800" max="1800" width="9" style="164" bestFit="1" customWidth="1"/>
    <col min="1801" max="1801" width="1" style="164" customWidth="1"/>
    <col min="1802" max="1804" width="8" style="164" customWidth="1"/>
    <col min="1805" max="1805" width="16.7109375" style="164" customWidth="1"/>
    <col min="1806" max="1806" width="9.42578125" style="164" customWidth="1"/>
    <col min="1807" max="1807" width="10.5703125" style="164" customWidth="1"/>
    <col min="1808" max="1808" width="10.85546875" style="164" customWidth="1"/>
    <col min="1809" max="1809" width="17.5703125" style="164" customWidth="1"/>
    <col min="1810" max="2048" width="8" style="164"/>
    <col min="2049" max="2049" width="7.28515625" style="164" customWidth="1"/>
    <col min="2050" max="2050" width="3.42578125" style="164" customWidth="1"/>
    <col min="2051" max="2051" width="48.140625" style="164" customWidth="1"/>
    <col min="2052" max="2052" width="8" style="164" customWidth="1"/>
    <col min="2053" max="2053" width="9.5703125" style="164" customWidth="1"/>
    <col min="2054" max="2054" width="10.42578125" style="164" customWidth="1"/>
    <col min="2055" max="2055" width="11.42578125" style="164" customWidth="1"/>
    <col min="2056" max="2056" width="9" style="164" bestFit="1" customWidth="1"/>
    <col min="2057" max="2057" width="1" style="164" customWidth="1"/>
    <col min="2058" max="2060" width="8" style="164" customWidth="1"/>
    <col min="2061" max="2061" width="16.7109375" style="164" customWidth="1"/>
    <col min="2062" max="2062" width="9.42578125" style="164" customWidth="1"/>
    <col min="2063" max="2063" width="10.5703125" style="164" customWidth="1"/>
    <col min="2064" max="2064" width="10.85546875" style="164" customWidth="1"/>
    <col min="2065" max="2065" width="17.5703125" style="164" customWidth="1"/>
    <col min="2066" max="2304" width="8" style="164"/>
    <col min="2305" max="2305" width="7.28515625" style="164" customWidth="1"/>
    <col min="2306" max="2306" width="3.42578125" style="164" customWidth="1"/>
    <col min="2307" max="2307" width="48.140625" style="164" customWidth="1"/>
    <col min="2308" max="2308" width="8" style="164" customWidth="1"/>
    <col min="2309" max="2309" width="9.5703125" style="164" customWidth="1"/>
    <col min="2310" max="2310" width="10.42578125" style="164" customWidth="1"/>
    <col min="2311" max="2311" width="11.42578125" style="164" customWidth="1"/>
    <col min="2312" max="2312" width="9" style="164" bestFit="1" customWidth="1"/>
    <col min="2313" max="2313" width="1" style="164" customWidth="1"/>
    <col min="2314" max="2316" width="8" style="164" customWidth="1"/>
    <col min="2317" max="2317" width="16.7109375" style="164" customWidth="1"/>
    <col min="2318" max="2318" width="9.42578125" style="164" customWidth="1"/>
    <col min="2319" max="2319" width="10.5703125" style="164" customWidth="1"/>
    <col min="2320" max="2320" width="10.85546875" style="164" customWidth="1"/>
    <col min="2321" max="2321" width="17.5703125" style="164" customWidth="1"/>
    <col min="2322" max="2560" width="8" style="164"/>
    <col min="2561" max="2561" width="7.28515625" style="164" customWidth="1"/>
    <col min="2562" max="2562" width="3.42578125" style="164" customWidth="1"/>
    <col min="2563" max="2563" width="48.140625" style="164" customWidth="1"/>
    <col min="2564" max="2564" width="8" style="164" customWidth="1"/>
    <col min="2565" max="2565" width="9.5703125" style="164" customWidth="1"/>
    <col min="2566" max="2566" width="10.42578125" style="164" customWidth="1"/>
    <col min="2567" max="2567" width="11.42578125" style="164" customWidth="1"/>
    <col min="2568" max="2568" width="9" style="164" bestFit="1" customWidth="1"/>
    <col min="2569" max="2569" width="1" style="164" customWidth="1"/>
    <col min="2570" max="2572" width="8" style="164" customWidth="1"/>
    <col min="2573" max="2573" width="16.7109375" style="164" customWidth="1"/>
    <col min="2574" max="2574" width="9.42578125" style="164" customWidth="1"/>
    <col min="2575" max="2575" width="10.5703125" style="164" customWidth="1"/>
    <col min="2576" max="2576" width="10.85546875" style="164" customWidth="1"/>
    <col min="2577" max="2577" width="17.5703125" style="164" customWidth="1"/>
    <col min="2578" max="2816" width="8" style="164"/>
    <col min="2817" max="2817" width="7.28515625" style="164" customWidth="1"/>
    <col min="2818" max="2818" width="3.42578125" style="164" customWidth="1"/>
    <col min="2819" max="2819" width="48.140625" style="164" customWidth="1"/>
    <col min="2820" max="2820" width="8" style="164" customWidth="1"/>
    <col min="2821" max="2821" width="9.5703125" style="164" customWidth="1"/>
    <col min="2822" max="2822" width="10.42578125" style="164" customWidth="1"/>
    <col min="2823" max="2823" width="11.42578125" style="164" customWidth="1"/>
    <col min="2824" max="2824" width="9" style="164" bestFit="1" customWidth="1"/>
    <col min="2825" max="2825" width="1" style="164" customWidth="1"/>
    <col min="2826" max="2828" width="8" style="164" customWidth="1"/>
    <col min="2829" max="2829" width="16.7109375" style="164" customWidth="1"/>
    <col min="2830" max="2830" width="9.42578125" style="164" customWidth="1"/>
    <col min="2831" max="2831" width="10.5703125" style="164" customWidth="1"/>
    <col min="2832" max="2832" width="10.85546875" style="164" customWidth="1"/>
    <col min="2833" max="2833" width="17.5703125" style="164" customWidth="1"/>
    <col min="2834" max="3072" width="8" style="164"/>
    <col min="3073" max="3073" width="7.28515625" style="164" customWidth="1"/>
    <col min="3074" max="3074" width="3.42578125" style="164" customWidth="1"/>
    <col min="3075" max="3075" width="48.140625" style="164" customWidth="1"/>
    <col min="3076" max="3076" width="8" style="164" customWidth="1"/>
    <col min="3077" max="3077" width="9.5703125" style="164" customWidth="1"/>
    <col min="3078" max="3078" width="10.42578125" style="164" customWidth="1"/>
    <col min="3079" max="3079" width="11.42578125" style="164" customWidth="1"/>
    <col min="3080" max="3080" width="9" style="164" bestFit="1" customWidth="1"/>
    <col min="3081" max="3081" width="1" style="164" customWidth="1"/>
    <col min="3082" max="3084" width="8" style="164" customWidth="1"/>
    <col min="3085" max="3085" width="16.7109375" style="164" customWidth="1"/>
    <col min="3086" max="3086" width="9.42578125" style="164" customWidth="1"/>
    <col min="3087" max="3087" width="10.5703125" style="164" customWidth="1"/>
    <col min="3088" max="3088" width="10.85546875" style="164" customWidth="1"/>
    <col min="3089" max="3089" width="17.5703125" style="164" customWidth="1"/>
    <col min="3090" max="3328" width="8" style="164"/>
    <col min="3329" max="3329" width="7.28515625" style="164" customWidth="1"/>
    <col min="3330" max="3330" width="3.42578125" style="164" customWidth="1"/>
    <col min="3331" max="3331" width="48.140625" style="164" customWidth="1"/>
    <col min="3332" max="3332" width="8" style="164" customWidth="1"/>
    <col min="3333" max="3333" width="9.5703125" style="164" customWidth="1"/>
    <col min="3334" max="3334" width="10.42578125" style="164" customWidth="1"/>
    <col min="3335" max="3335" width="11.42578125" style="164" customWidth="1"/>
    <col min="3336" max="3336" width="9" style="164" bestFit="1" customWidth="1"/>
    <col min="3337" max="3337" width="1" style="164" customWidth="1"/>
    <col min="3338" max="3340" width="8" style="164" customWidth="1"/>
    <col min="3341" max="3341" width="16.7109375" style="164" customWidth="1"/>
    <col min="3342" max="3342" width="9.42578125" style="164" customWidth="1"/>
    <col min="3343" max="3343" width="10.5703125" style="164" customWidth="1"/>
    <col min="3344" max="3344" width="10.85546875" style="164" customWidth="1"/>
    <col min="3345" max="3345" width="17.5703125" style="164" customWidth="1"/>
    <col min="3346" max="3584" width="8" style="164"/>
    <col min="3585" max="3585" width="7.28515625" style="164" customWidth="1"/>
    <col min="3586" max="3586" width="3.42578125" style="164" customWidth="1"/>
    <col min="3587" max="3587" width="48.140625" style="164" customWidth="1"/>
    <col min="3588" max="3588" width="8" style="164" customWidth="1"/>
    <col min="3589" max="3589" width="9.5703125" style="164" customWidth="1"/>
    <col min="3590" max="3590" width="10.42578125" style="164" customWidth="1"/>
    <col min="3591" max="3591" width="11.42578125" style="164" customWidth="1"/>
    <col min="3592" max="3592" width="9" style="164" bestFit="1" customWidth="1"/>
    <col min="3593" max="3593" width="1" style="164" customWidth="1"/>
    <col min="3594" max="3596" width="8" style="164" customWidth="1"/>
    <col min="3597" max="3597" width="16.7109375" style="164" customWidth="1"/>
    <col min="3598" max="3598" width="9.42578125" style="164" customWidth="1"/>
    <col min="3599" max="3599" width="10.5703125" style="164" customWidth="1"/>
    <col min="3600" max="3600" width="10.85546875" style="164" customWidth="1"/>
    <col min="3601" max="3601" width="17.5703125" style="164" customWidth="1"/>
    <col min="3602" max="3840" width="8" style="164"/>
    <col min="3841" max="3841" width="7.28515625" style="164" customWidth="1"/>
    <col min="3842" max="3842" width="3.42578125" style="164" customWidth="1"/>
    <col min="3843" max="3843" width="48.140625" style="164" customWidth="1"/>
    <col min="3844" max="3844" width="8" style="164" customWidth="1"/>
    <col min="3845" max="3845" width="9.5703125" style="164" customWidth="1"/>
    <col min="3846" max="3846" width="10.42578125" style="164" customWidth="1"/>
    <col min="3847" max="3847" width="11.42578125" style="164" customWidth="1"/>
    <col min="3848" max="3848" width="9" style="164" bestFit="1" customWidth="1"/>
    <col min="3849" max="3849" width="1" style="164" customWidth="1"/>
    <col min="3850" max="3852" width="8" style="164" customWidth="1"/>
    <col min="3853" max="3853" width="16.7109375" style="164" customWidth="1"/>
    <col min="3854" max="3854" width="9.42578125" style="164" customWidth="1"/>
    <col min="3855" max="3855" width="10.5703125" style="164" customWidth="1"/>
    <col min="3856" max="3856" width="10.85546875" style="164" customWidth="1"/>
    <col min="3857" max="3857" width="17.5703125" style="164" customWidth="1"/>
    <col min="3858" max="4096" width="8" style="164"/>
    <col min="4097" max="4097" width="7.28515625" style="164" customWidth="1"/>
    <col min="4098" max="4098" width="3.42578125" style="164" customWidth="1"/>
    <col min="4099" max="4099" width="48.140625" style="164" customWidth="1"/>
    <col min="4100" max="4100" width="8" style="164" customWidth="1"/>
    <col min="4101" max="4101" width="9.5703125" style="164" customWidth="1"/>
    <col min="4102" max="4102" width="10.42578125" style="164" customWidth="1"/>
    <col min="4103" max="4103" width="11.42578125" style="164" customWidth="1"/>
    <col min="4104" max="4104" width="9" style="164" bestFit="1" customWidth="1"/>
    <col min="4105" max="4105" width="1" style="164" customWidth="1"/>
    <col min="4106" max="4108" width="8" style="164" customWidth="1"/>
    <col min="4109" max="4109" width="16.7109375" style="164" customWidth="1"/>
    <col min="4110" max="4110" width="9.42578125" style="164" customWidth="1"/>
    <col min="4111" max="4111" width="10.5703125" style="164" customWidth="1"/>
    <col min="4112" max="4112" width="10.85546875" style="164" customWidth="1"/>
    <col min="4113" max="4113" width="17.5703125" style="164" customWidth="1"/>
    <col min="4114" max="4352" width="8" style="164"/>
    <col min="4353" max="4353" width="7.28515625" style="164" customWidth="1"/>
    <col min="4354" max="4354" width="3.42578125" style="164" customWidth="1"/>
    <col min="4355" max="4355" width="48.140625" style="164" customWidth="1"/>
    <col min="4356" max="4356" width="8" style="164" customWidth="1"/>
    <col min="4357" max="4357" width="9.5703125" style="164" customWidth="1"/>
    <col min="4358" max="4358" width="10.42578125" style="164" customWidth="1"/>
    <col min="4359" max="4359" width="11.42578125" style="164" customWidth="1"/>
    <col min="4360" max="4360" width="9" style="164" bestFit="1" customWidth="1"/>
    <col min="4361" max="4361" width="1" style="164" customWidth="1"/>
    <col min="4362" max="4364" width="8" style="164" customWidth="1"/>
    <col min="4365" max="4365" width="16.7109375" style="164" customWidth="1"/>
    <col min="4366" max="4366" width="9.42578125" style="164" customWidth="1"/>
    <col min="4367" max="4367" width="10.5703125" style="164" customWidth="1"/>
    <col min="4368" max="4368" width="10.85546875" style="164" customWidth="1"/>
    <col min="4369" max="4369" width="17.5703125" style="164" customWidth="1"/>
    <col min="4370" max="4608" width="8" style="164"/>
    <col min="4609" max="4609" width="7.28515625" style="164" customWidth="1"/>
    <col min="4610" max="4610" width="3.42578125" style="164" customWidth="1"/>
    <col min="4611" max="4611" width="48.140625" style="164" customWidth="1"/>
    <col min="4612" max="4612" width="8" style="164" customWidth="1"/>
    <col min="4613" max="4613" width="9.5703125" style="164" customWidth="1"/>
    <col min="4614" max="4614" width="10.42578125" style="164" customWidth="1"/>
    <col min="4615" max="4615" width="11.42578125" style="164" customWidth="1"/>
    <col min="4616" max="4616" width="9" style="164" bestFit="1" customWidth="1"/>
    <col min="4617" max="4617" width="1" style="164" customWidth="1"/>
    <col min="4618" max="4620" width="8" style="164" customWidth="1"/>
    <col min="4621" max="4621" width="16.7109375" style="164" customWidth="1"/>
    <col min="4622" max="4622" width="9.42578125" style="164" customWidth="1"/>
    <col min="4623" max="4623" width="10.5703125" style="164" customWidth="1"/>
    <col min="4624" max="4624" width="10.85546875" style="164" customWidth="1"/>
    <col min="4625" max="4625" width="17.5703125" style="164" customWidth="1"/>
    <col min="4626" max="4864" width="8" style="164"/>
    <col min="4865" max="4865" width="7.28515625" style="164" customWidth="1"/>
    <col min="4866" max="4866" width="3.42578125" style="164" customWidth="1"/>
    <col min="4867" max="4867" width="48.140625" style="164" customWidth="1"/>
    <col min="4868" max="4868" width="8" style="164" customWidth="1"/>
    <col min="4869" max="4869" width="9.5703125" style="164" customWidth="1"/>
    <col min="4870" max="4870" width="10.42578125" style="164" customWidth="1"/>
    <col min="4871" max="4871" width="11.42578125" style="164" customWidth="1"/>
    <col min="4872" max="4872" width="9" style="164" bestFit="1" customWidth="1"/>
    <col min="4873" max="4873" width="1" style="164" customWidth="1"/>
    <col min="4874" max="4876" width="8" style="164" customWidth="1"/>
    <col min="4877" max="4877" width="16.7109375" style="164" customWidth="1"/>
    <col min="4878" max="4878" width="9.42578125" style="164" customWidth="1"/>
    <col min="4879" max="4879" width="10.5703125" style="164" customWidth="1"/>
    <col min="4880" max="4880" width="10.85546875" style="164" customWidth="1"/>
    <col min="4881" max="4881" width="17.5703125" style="164" customWidth="1"/>
    <col min="4882" max="5120" width="8" style="164"/>
    <col min="5121" max="5121" width="7.28515625" style="164" customWidth="1"/>
    <col min="5122" max="5122" width="3.42578125" style="164" customWidth="1"/>
    <col min="5123" max="5123" width="48.140625" style="164" customWidth="1"/>
    <col min="5124" max="5124" width="8" style="164" customWidth="1"/>
    <col min="5125" max="5125" width="9.5703125" style="164" customWidth="1"/>
    <col min="5126" max="5126" width="10.42578125" style="164" customWidth="1"/>
    <col min="5127" max="5127" width="11.42578125" style="164" customWidth="1"/>
    <col min="5128" max="5128" width="9" style="164" bestFit="1" customWidth="1"/>
    <col min="5129" max="5129" width="1" style="164" customWidth="1"/>
    <col min="5130" max="5132" width="8" style="164" customWidth="1"/>
    <col min="5133" max="5133" width="16.7109375" style="164" customWidth="1"/>
    <col min="5134" max="5134" width="9.42578125" style="164" customWidth="1"/>
    <col min="5135" max="5135" width="10.5703125" style="164" customWidth="1"/>
    <col min="5136" max="5136" width="10.85546875" style="164" customWidth="1"/>
    <col min="5137" max="5137" width="17.5703125" style="164" customWidth="1"/>
    <col min="5138" max="5376" width="8" style="164"/>
    <col min="5377" max="5377" width="7.28515625" style="164" customWidth="1"/>
    <col min="5378" max="5378" width="3.42578125" style="164" customWidth="1"/>
    <col min="5379" max="5379" width="48.140625" style="164" customWidth="1"/>
    <col min="5380" max="5380" width="8" style="164" customWidth="1"/>
    <col min="5381" max="5381" width="9.5703125" style="164" customWidth="1"/>
    <col min="5382" max="5382" width="10.42578125" style="164" customWidth="1"/>
    <col min="5383" max="5383" width="11.42578125" style="164" customWidth="1"/>
    <col min="5384" max="5384" width="9" style="164" bestFit="1" customWidth="1"/>
    <col min="5385" max="5385" width="1" style="164" customWidth="1"/>
    <col min="5386" max="5388" width="8" style="164" customWidth="1"/>
    <col min="5389" max="5389" width="16.7109375" style="164" customWidth="1"/>
    <col min="5390" max="5390" width="9.42578125" style="164" customWidth="1"/>
    <col min="5391" max="5391" width="10.5703125" style="164" customWidth="1"/>
    <col min="5392" max="5392" width="10.85546875" style="164" customWidth="1"/>
    <col min="5393" max="5393" width="17.5703125" style="164" customWidth="1"/>
    <col min="5394" max="5632" width="8" style="164"/>
    <col min="5633" max="5633" width="7.28515625" style="164" customWidth="1"/>
    <col min="5634" max="5634" width="3.42578125" style="164" customWidth="1"/>
    <col min="5635" max="5635" width="48.140625" style="164" customWidth="1"/>
    <col min="5636" max="5636" width="8" style="164" customWidth="1"/>
    <col min="5637" max="5637" width="9.5703125" style="164" customWidth="1"/>
    <col min="5638" max="5638" width="10.42578125" style="164" customWidth="1"/>
    <col min="5639" max="5639" width="11.42578125" style="164" customWidth="1"/>
    <col min="5640" max="5640" width="9" style="164" bestFit="1" customWidth="1"/>
    <col min="5641" max="5641" width="1" style="164" customWidth="1"/>
    <col min="5642" max="5644" width="8" style="164" customWidth="1"/>
    <col min="5645" max="5645" width="16.7109375" style="164" customWidth="1"/>
    <col min="5646" max="5646" width="9.42578125" style="164" customWidth="1"/>
    <col min="5647" max="5647" width="10.5703125" style="164" customWidth="1"/>
    <col min="5648" max="5648" width="10.85546875" style="164" customWidth="1"/>
    <col min="5649" max="5649" width="17.5703125" style="164" customWidth="1"/>
    <col min="5650" max="5888" width="8" style="164"/>
    <col min="5889" max="5889" width="7.28515625" style="164" customWidth="1"/>
    <col min="5890" max="5890" width="3.42578125" style="164" customWidth="1"/>
    <col min="5891" max="5891" width="48.140625" style="164" customWidth="1"/>
    <col min="5892" max="5892" width="8" style="164" customWidth="1"/>
    <col min="5893" max="5893" width="9.5703125" style="164" customWidth="1"/>
    <col min="5894" max="5894" width="10.42578125" style="164" customWidth="1"/>
    <col min="5895" max="5895" width="11.42578125" style="164" customWidth="1"/>
    <col min="5896" max="5896" width="9" style="164" bestFit="1" customWidth="1"/>
    <col min="5897" max="5897" width="1" style="164" customWidth="1"/>
    <col min="5898" max="5900" width="8" style="164" customWidth="1"/>
    <col min="5901" max="5901" width="16.7109375" style="164" customWidth="1"/>
    <col min="5902" max="5902" width="9.42578125" style="164" customWidth="1"/>
    <col min="5903" max="5903" width="10.5703125" style="164" customWidth="1"/>
    <col min="5904" max="5904" width="10.85546875" style="164" customWidth="1"/>
    <col min="5905" max="5905" width="17.5703125" style="164" customWidth="1"/>
    <col min="5906" max="6144" width="8" style="164"/>
    <col min="6145" max="6145" width="7.28515625" style="164" customWidth="1"/>
    <col min="6146" max="6146" width="3.42578125" style="164" customWidth="1"/>
    <col min="6147" max="6147" width="48.140625" style="164" customWidth="1"/>
    <col min="6148" max="6148" width="8" style="164" customWidth="1"/>
    <col min="6149" max="6149" width="9.5703125" style="164" customWidth="1"/>
    <col min="6150" max="6150" width="10.42578125" style="164" customWidth="1"/>
    <col min="6151" max="6151" width="11.42578125" style="164" customWidth="1"/>
    <col min="6152" max="6152" width="9" style="164" bestFit="1" customWidth="1"/>
    <col min="6153" max="6153" width="1" style="164" customWidth="1"/>
    <col min="6154" max="6156" width="8" style="164" customWidth="1"/>
    <col min="6157" max="6157" width="16.7109375" style="164" customWidth="1"/>
    <col min="6158" max="6158" width="9.42578125" style="164" customWidth="1"/>
    <col min="6159" max="6159" width="10.5703125" style="164" customWidth="1"/>
    <col min="6160" max="6160" width="10.85546875" style="164" customWidth="1"/>
    <col min="6161" max="6161" width="17.5703125" style="164" customWidth="1"/>
    <col min="6162" max="6400" width="8" style="164"/>
    <col min="6401" max="6401" width="7.28515625" style="164" customWidth="1"/>
    <col min="6402" max="6402" width="3.42578125" style="164" customWidth="1"/>
    <col min="6403" max="6403" width="48.140625" style="164" customWidth="1"/>
    <col min="6404" max="6404" width="8" style="164" customWidth="1"/>
    <col min="6405" max="6405" width="9.5703125" style="164" customWidth="1"/>
    <col min="6406" max="6406" width="10.42578125" style="164" customWidth="1"/>
    <col min="6407" max="6407" width="11.42578125" style="164" customWidth="1"/>
    <col min="6408" max="6408" width="9" style="164" bestFit="1" customWidth="1"/>
    <col min="6409" max="6409" width="1" style="164" customWidth="1"/>
    <col min="6410" max="6412" width="8" style="164" customWidth="1"/>
    <col min="6413" max="6413" width="16.7109375" style="164" customWidth="1"/>
    <col min="6414" max="6414" width="9.42578125" style="164" customWidth="1"/>
    <col min="6415" max="6415" width="10.5703125" style="164" customWidth="1"/>
    <col min="6416" max="6416" width="10.85546875" style="164" customWidth="1"/>
    <col min="6417" max="6417" width="17.5703125" style="164" customWidth="1"/>
    <col min="6418" max="6656" width="8" style="164"/>
    <col min="6657" max="6657" width="7.28515625" style="164" customWidth="1"/>
    <col min="6658" max="6658" width="3.42578125" style="164" customWidth="1"/>
    <col min="6659" max="6659" width="48.140625" style="164" customWidth="1"/>
    <col min="6660" max="6660" width="8" style="164" customWidth="1"/>
    <col min="6661" max="6661" width="9.5703125" style="164" customWidth="1"/>
    <col min="6662" max="6662" width="10.42578125" style="164" customWidth="1"/>
    <col min="6663" max="6663" width="11.42578125" style="164" customWidth="1"/>
    <col min="6664" max="6664" width="9" style="164" bestFit="1" customWidth="1"/>
    <col min="6665" max="6665" width="1" style="164" customWidth="1"/>
    <col min="6666" max="6668" width="8" style="164" customWidth="1"/>
    <col min="6669" max="6669" width="16.7109375" style="164" customWidth="1"/>
    <col min="6670" max="6670" width="9.42578125" style="164" customWidth="1"/>
    <col min="6671" max="6671" width="10.5703125" style="164" customWidth="1"/>
    <col min="6672" max="6672" width="10.85546875" style="164" customWidth="1"/>
    <col min="6673" max="6673" width="17.5703125" style="164" customWidth="1"/>
    <col min="6674" max="6912" width="8" style="164"/>
    <col min="6913" max="6913" width="7.28515625" style="164" customWidth="1"/>
    <col min="6914" max="6914" width="3.42578125" style="164" customWidth="1"/>
    <col min="6915" max="6915" width="48.140625" style="164" customWidth="1"/>
    <col min="6916" max="6916" width="8" style="164" customWidth="1"/>
    <col min="6917" max="6917" width="9.5703125" style="164" customWidth="1"/>
    <col min="6918" max="6918" width="10.42578125" style="164" customWidth="1"/>
    <col min="6919" max="6919" width="11.42578125" style="164" customWidth="1"/>
    <col min="6920" max="6920" width="9" style="164" bestFit="1" customWidth="1"/>
    <col min="6921" max="6921" width="1" style="164" customWidth="1"/>
    <col min="6922" max="6924" width="8" style="164" customWidth="1"/>
    <col min="6925" max="6925" width="16.7109375" style="164" customWidth="1"/>
    <col min="6926" max="6926" width="9.42578125" style="164" customWidth="1"/>
    <col min="6927" max="6927" width="10.5703125" style="164" customWidth="1"/>
    <col min="6928" max="6928" width="10.85546875" style="164" customWidth="1"/>
    <col min="6929" max="6929" width="17.5703125" style="164" customWidth="1"/>
    <col min="6930" max="7168" width="8" style="164"/>
    <col min="7169" max="7169" width="7.28515625" style="164" customWidth="1"/>
    <col min="7170" max="7170" width="3.42578125" style="164" customWidth="1"/>
    <col min="7171" max="7171" width="48.140625" style="164" customWidth="1"/>
    <col min="7172" max="7172" width="8" style="164" customWidth="1"/>
    <col min="7173" max="7173" width="9.5703125" style="164" customWidth="1"/>
    <col min="7174" max="7174" width="10.42578125" style="164" customWidth="1"/>
    <col min="7175" max="7175" width="11.42578125" style="164" customWidth="1"/>
    <col min="7176" max="7176" width="9" style="164" bestFit="1" customWidth="1"/>
    <col min="7177" max="7177" width="1" style="164" customWidth="1"/>
    <col min="7178" max="7180" width="8" style="164" customWidth="1"/>
    <col min="7181" max="7181" width="16.7109375" style="164" customWidth="1"/>
    <col min="7182" max="7182" width="9.42578125" style="164" customWidth="1"/>
    <col min="7183" max="7183" width="10.5703125" style="164" customWidth="1"/>
    <col min="7184" max="7184" width="10.85546875" style="164" customWidth="1"/>
    <col min="7185" max="7185" width="17.5703125" style="164" customWidth="1"/>
    <col min="7186" max="7424" width="8" style="164"/>
    <col min="7425" max="7425" width="7.28515625" style="164" customWidth="1"/>
    <col min="7426" max="7426" width="3.42578125" style="164" customWidth="1"/>
    <col min="7427" max="7427" width="48.140625" style="164" customWidth="1"/>
    <col min="7428" max="7428" width="8" style="164" customWidth="1"/>
    <col min="7429" max="7429" width="9.5703125" style="164" customWidth="1"/>
    <col min="7430" max="7430" width="10.42578125" style="164" customWidth="1"/>
    <col min="7431" max="7431" width="11.42578125" style="164" customWidth="1"/>
    <col min="7432" max="7432" width="9" style="164" bestFit="1" customWidth="1"/>
    <col min="7433" max="7433" width="1" style="164" customWidth="1"/>
    <col min="7434" max="7436" width="8" style="164" customWidth="1"/>
    <col min="7437" max="7437" width="16.7109375" style="164" customWidth="1"/>
    <col min="7438" max="7438" width="9.42578125" style="164" customWidth="1"/>
    <col min="7439" max="7439" width="10.5703125" style="164" customWidth="1"/>
    <col min="7440" max="7440" width="10.85546875" style="164" customWidth="1"/>
    <col min="7441" max="7441" width="17.5703125" style="164" customWidth="1"/>
    <col min="7442" max="7680" width="8" style="164"/>
    <col min="7681" max="7681" width="7.28515625" style="164" customWidth="1"/>
    <col min="7682" max="7682" width="3.42578125" style="164" customWidth="1"/>
    <col min="7683" max="7683" width="48.140625" style="164" customWidth="1"/>
    <col min="7684" max="7684" width="8" style="164" customWidth="1"/>
    <col min="7685" max="7685" width="9.5703125" style="164" customWidth="1"/>
    <col min="7686" max="7686" width="10.42578125" style="164" customWidth="1"/>
    <col min="7687" max="7687" width="11.42578125" style="164" customWidth="1"/>
    <col min="7688" max="7688" width="9" style="164" bestFit="1" customWidth="1"/>
    <col min="7689" max="7689" width="1" style="164" customWidth="1"/>
    <col min="7690" max="7692" width="8" style="164" customWidth="1"/>
    <col min="7693" max="7693" width="16.7109375" style="164" customWidth="1"/>
    <col min="7694" max="7694" width="9.42578125" style="164" customWidth="1"/>
    <col min="7695" max="7695" width="10.5703125" style="164" customWidth="1"/>
    <col min="7696" max="7696" width="10.85546875" style="164" customWidth="1"/>
    <col min="7697" max="7697" width="17.5703125" style="164" customWidth="1"/>
    <col min="7698" max="7936" width="8" style="164"/>
    <col min="7937" max="7937" width="7.28515625" style="164" customWidth="1"/>
    <col min="7938" max="7938" width="3.42578125" style="164" customWidth="1"/>
    <col min="7939" max="7939" width="48.140625" style="164" customWidth="1"/>
    <col min="7940" max="7940" width="8" style="164" customWidth="1"/>
    <col min="7941" max="7941" width="9.5703125" style="164" customWidth="1"/>
    <col min="7942" max="7942" width="10.42578125" style="164" customWidth="1"/>
    <col min="7943" max="7943" width="11.42578125" style="164" customWidth="1"/>
    <col min="7944" max="7944" width="9" style="164" bestFit="1" customWidth="1"/>
    <col min="7945" max="7945" width="1" style="164" customWidth="1"/>
    <col min="7946" max="7948" width="8" style="164" customWidth="1"/>
    <col min="7949" max="7949" width="16.7109375" style="164" customWidth="1"/>
    <col min="7950" max="7950" width="9.42578125" style="164" customWidth="1"/>
    <col min="7951" max="7951" width="10.5703125" style="164" customWidth="1"/>
    <col min="7952" max="7952" width="10.85546875" style="164" customWidth="1"/>
    <col min="7953" max="7953" width="17.5703125" style="164" customWidth="1"/>
    <col min="7954" max="8192" width="8" style="164"/>
    <col min="8193" max="8193" width="7.28515625" style="164" customWidth="1"/>
    <col min="8194" max="8194" width="3.42578125" style="164" customWidth="1"/>
    <col min="8195" max="8195" width="48.140625" style="164" customWidth="1"/>
    <col min="8196" max="8196" width="8" style="164" customWidth="1"/>
    <col min="8197" max="8197" width="9.5703125" style="164" customWidth="1"/>
    <col min="8198" max="8198" width="10.42578125" style="164" customWidth="1"/>
    <col min="8199" max="8199" width="11.42578125" style="164" customWidth="1"/>
    <col min="8200" max="8200" width="9" style="164" bestFit="1" customWidth="1"/>
    <col min="8201" max="8201" width="1" style="164" customWidth="1"/>
    <col min="8202" max="8204" width="8" style="164" customWidth="1"/>
    <col min="8205" max="8205" width="16.7109375" style="164" customWidth="1"/>
    <col min="8206" max="8206" width="9.42578125" style="164" customWidth="1"/>
    <col min="8207" max="8207" width="10.5703125" style="164" customWidth="1"/>
    <col min="8208" max="8208" width="10.85546875" style="164" customWidth="1"/>
    <col min="8209" max="8209" width="17.5703125" style="164" customWidth="1"/>
    <col min="8210" max="8448" width="8" style="164"/>
    <col min="8449" max="8449" width="7.28515625" style="164" customWidth="1"/>
    <col min="8450" max="8450" width="3.42578125" style="164" customWidth="1"/>
    <col min="8451" max="8451" width="48.140625" style="164" customWidth="1"/>
    <col min="8452" max="8452" width="8" style="164" customWidth="1"/>
    <col min="8453" max="8453" width="9.5703125" style="164" customWidth="1"/>
    <col min="8454" max="8454" width="10.42578125" style="164" customWidth="1"/>
    <col min="8455" max="8455" width="11.42578125" style="164" customWidth="1"/>
    <col min="8456" max="8456" width="9" style="164" bestFit="1" customWidth="1"/>
    <col min="8457" max="8457" width="1" style="164" customWidth="1"/>
    <col min="8458" max="8460" width="8" style="164" customWidth="1"/>
    <col min="8461" max="8461" width="16.7109375" style="164" customWidth="1"/>
    <col min="8462" max="8462" width="9.42578125" style="164" customWidth="1"/>
    <col min="8463" max="8463" width="10.5703125" style="164" customWidth="1"/>
    <col min="8464" max="8464" width="10.85546875" style="164" customWidth="1"/>
    <col min="8465" max="8465" width="17.5703125" style="164" customWidth="1"/>
    <col min="8466" max="8704" width="8" style="164"/>
    <col min="8705" max="8705" width="7.28515625" style="164" customWidth="1"/>
    <col min="8706" max="8706" width="3.42578125" style="164" customWidth="1"/>
    <col min="8707" max="8707" width="48.140625" style="164" customWidth="1"/>
    <col min="8708" max="8708" width="8" style="164" customWidth="1"/>
    <col min="8709" max="8709" width="9.5703125" style="164" customWidth="1"/>
    <col min="8710" max="8710" width="10.42578125" style="164" customWidth="1"/>
    <col min="8711" max="8711" width="11.42578125" style="164" customWidth="1"/>
    <col min="8712" max="8712" width="9" style="164" bestFit="1" customWidth="1"/>
    <col min="8713" max="8713" width="1" style="164" customWidth="1"/>
    <col min="8714" max="8716" width="8" style="164" customWidth="1"/>
    <col min="8717" max="8717" width="16.7109375" style="164" customWidth="1"/>
    <col min="8718" max="8718" width="9.42578125" style="164" customWidth="1"/>
    <col min="8719" max="8719" width="10.5703125" style="164" customWidth="1"/>
    <col min="8720" max="8720" width="10.85546875" style="164" customWidth="1"/>
    <col min="8721" max="8721" width="17.5703125" style="164" customWidth="1"/>
    <col min="8722" max="8960" width="8" style="164"/>
    <col min="8961" max="8961" width="7.28515625" style="164" customWidth="1"/>
    <col min="8962" max="8962" width="3.42578125" style="164" customWidth="1"/>
    <col min="8963" max="8963" width="48.140625" style="164" customWidth="1"/>
    <col min="8964" max="8964" width="8" style="164" customWidth="1"/>
    <col min="8965" max="8965" width="9.5703125" style="164" customWidth="1"/>
    <col min="8966" max="8966" width="10.42578125" style="164" customWidth="1"/>
    <col min="8967" max="8967" width="11.42578125" style="164" customWidth="1"/>
    <col min="8968" max="8968" width="9" style="164" bestFit="1" customWidth="1"/>
    <col min="8969" max="8969" width="1" style="164" customWidth="1"/>
    <col min="8970" max="8972" width="8" style="164" customWidth="1"/>
    <col min="8973" max="8973" width="16.7109375" style="164" customWidth="1"/>
    <col min="8974" max="8974" width="9.42578125" style="164" customWidth="1"/>
    <col min="8975" max="8975" width="10.5703125" style="164" customWidth="1"/>
    <col min="8976" max="8976" width="10.85546875" style="164" customWidth="1"/>
    <col min="8977" max="8977" width="17.5703125" style="164" customWidth="1"/>
    <col min="8978" max="9216" width="8" style="164"/>
    <col min="9217" max="9217" width="7.28515625" style="164" customWidth="1"/>
    <col min="9218" max="9218" width="3.42578125" style="164" customWidth="1"/>
    <col min="9219" max="9219" width="48.140625" style="164" customWidth="1"/>
    <col min="9220" max="9220" width="8" style="164" customWidth="1"/>
    <col min="9221" max="9221" width="9.5703125" style="164" customWidth="1"/>
    <col min="9222" max="9222" width="10.42578125" style="164" customWidth="1"/>
    <col min="9223" max="9223" width="11.42578125" style="164" customWidth="1"/>
    <col min="9224" max="9224" width="9" style="164" bestFit="1" customWidth="1"/>
    <col min="9225" max="9225" width="1" style="164" customWidth="1"/>
    <col min="9226" max="9228" width="8" style="164" customWidth="1"/>
    <col min="9229" max="9229" width="16.7109375" style="164" customWidth="1"/>
    <col min="9230" max="9230" width="9.42578125" style="164" customWidth="1"/>
    <col min="9231" max="9231" width="10.5703125" style="164" customWidth="1"/>
    <col min="9232" max="9232" width="10.85546875" style="164" customWidth="1"/>
    <col min="9233" max="9233" width="17.5703125" style="164" customWidth="1"/>
    <col min="9234" max="9472" width="8" style="164"/>
    <col min="9473" max="9473" width="7.28515625" style="164" customWidth="1"/>
    <col min="9474" max="9474" width="3.42578125" style="164" customWidth="1"/>
    <col min="9475" max="9475" width="48.140625" style="164" customWidth="1"/>
    <col min="9476" max="9476" width="8" style="164" customWidth="1"/>
    <col min="9477" max="9477" width="9.5703125" style="164" customWidth="1"/>
    <col min="9478" max="9478" width="10.42578125" style="164" customWidth="1"/>
    <col min="9479" max="9479" width="11.42578125" style="164" customWidth="1"/>
    <col min="9480" max="9480" width="9" style="164" bestFit="1" customWidth="1"/>
    <col min="9481" max="9481" width="1" style="164" customWidth="1"/>
    <col min="9482" max="9484" width="8" style="164" customWidth="1"/>
    <col min="9485" max="9485" width="16.7109375" style="164" customWidth="1"/>
    <col min="9486" max="9486" width="9.42578125" style="164" customWidth="1"/>
    <col min="9487" max="9487" width="10.5703125" style="164" customWidth="1"/>
    <col min="9488" max="9488" width="10.85546875" style="164" customWidth="1"/>
    <col min="9489" max="9489" width="17.5703125" style="164" customWidth="1"/>
    <col min="9490" max="9728" width="8" style="164"/>
    <col min="9729" max="9729" width="7.28515625" style="164" customWidth="1"/>
    <col min="9730" max="9730" width="3.42578125" style="164" customWidth="1"/>
    <col min="9731" max="9731" width="48.140625" style="164" customWidth="1"/>
    <col min="9732" max="9732" width="8" style="164" customWidth="1"/>
    <col min="9733" max="9733" width="9.5703125" style="164" customWidth="1"/>
    <col min="9734" max="9734" width="10.42578125" style="164" customWidth="1"/>
    <col min="9735" max="9735" width="11.42578125" style="164" customWidth="1"/>
    <col min="9736" max="9736" width="9" style="164" bestFit="1" customWidth="1"/>
    <col min="9737" max="9737" width="1" style="164" customWidth="1"/>
    <col min="9738" max="9740" width="8" style="164" customWidth="1"/>
    <col min="9741" max="9741" width="16.7109375" style="164" customWidth="1"/>
    <col min="9742" max="9742" width="9.42578125" style="164" customWidth="1"/>
    <col min="9743" max="9743" width="10.5703125" style="164" customWidth="1"/>
    <col min="9744" max="9744" width="10.85546875" style="164" customWidth="1"/>
    <col min="9745" max="9745" width="17.5703125" style="164" customWidth="1"/>
    <col min="9746" max="9984" width="8" style="164"/>
    <col min="9985" max="9985" width="7.28515625" style="164" customWidth="1"/>
    <col min="9986" max="9986" width="3.42578125" style="164" customWidth="1"/>
    <col min="9987" max="9987" width="48.140625" style="164" customWidth="1"/>
    <col min="9988" max="9988" width="8" style="164" customWidth="1"/>
    <col min="9989" max="9989" width="9.5703125" style="164" customWidth="1"/>
    <col min="9990" max="9990" width="10.42578125" style="164" customWidth="1"/>
    <col min="9991" max="9991" width="11.42578125" style="164" customWidth="1"/>
    <col min="9992" max="9992" width="9" style="164" bestFit="1" customWidth="1"/>
    <col min="9993" max="9993" width="1" style="164" customWidth="1"/>
    <col min="9994" max="9996" width="8" style="164" customWidth="1"/>
    <col min="9997" max="9997" width="16.7109375" style="164" customWidth="1"/>
    <col min="9998" max="9998" width="9.42578125" style="164" customWidth="1"/>
    <col min="9999" max="9999" width="10.5703125" style="164" customWidth="1"/>
    <col min="10000" max="10000" width="10.85546875" style="164" customWidth="1"/>
    <col min="10001" max="10001" width="17.5703125" style="164" customWidth="1"/>
    <col min="10002" max="10240" width="8" style="164"/>
    <col min="10241" max="10241" width="7.28515625" style="164" customWidth="1"/>
    <col min="10242" max="10242" width="3.42578125" style="164" customWidth="1"/>
    <col min="10243" max="10243" width="48.140625" style="164" customWidth="1"/>
    <col min="10244" max="10244" width="8" style="164" customWidth="1"/>
    <col min="10245" max="10245" width="9.5703125" style="164" customWidth="1"/>
    <col min="10246" max="10246" width="10.42578125" style="164" customWidth="1"/>
    <col min="10247" max="10247" width="11.42578125" style="164" customWidth="1"/>
    <col min="10248" max="10248" width="9" style="164" bestFit="1" customWidth="1"/>
    <col min="10249" max="10249" width="1" style="164" customWidth="1"/>
    <col min="10250" max="10252" width="8" style="164" customWidth="1"/>
    <col min="10253" max="10253" width="16.7109375" style="164" customWidth="1"/>
    <col min="10254" max="10254" width="9.42578125" style="164" customWidth="1"/>
    <col min="10255" max="10255" width="10.5703125" style="164" customWidth="1"/>
    <col min="10256" max="10256" width="10.85546875" style="164" customWidth="1"/>
    <col min="10257" max="10257" width="17.5703125" style="164" customWidth="1"/>
    <col min="10258" max="10496" width="8" style="164"/>
    <col min="10497" max="10497" width="7.28515625" style="164" customWidth="1"/>
    <col min="10498" max="10498" width="3.42578125" style="164" customWidth="1"/>
    <col min="10499" max="10499" width="48.140625" style="164" customWidth="1"/>
    <col min="10500" max="10500" width="8" style="164" customWidth="1"/>
    <col min="10501" max="10501" width="9.5703125" style="164" customWidth="1"/>
    <col min="10502" max="10502" width="10.42578125" style="164" customWidth="1"/>
    <col min="10503" max="10503" width="11.42578125" style="164" customWidth="1"/>
    <col min="10504" max="10504" width="9" style="164" bestFit="1" customWidth="1"/>
    <col min="10505" max="10505" width="1" style="164" customWidth="1"/>
    <col min="10506" max="10508" width="8" style="164" customWidth="1"/>
    <col min="10509" max="10509" width="16.7109375" style="164" customWidth="1"/>
    <col min="10510" max="10510" width="9.42578125" style="164" customWidth="1"/>
    <col min="10511" max="10511" width="10.5703125" style="164" customWidth="1"/>
    <col min="10512" max="10512" width="10.85546875" style="164" customWidth="1"/>
    <col min="10513" max="10513" width="17.5703125" style="164" customWidth="1"/>
    <col min="10514" max="10752" width="8" style="164"/>
    <col min="10753" max="10753" width="7.28515625" style="164" customWidth="1"/>
    <col min="10754" max="10754" width="3.42578125" style="164" customWidth="1"/>
    <col min="10755" max="10755" width="48.140625" style="164" customWidth="1"/>
    <col min="10756" max="10756" width="8" style="164" customWidth="1"/>
    <col min="10757" max="10757" width="9.5703125" style="164" customWidth="1"/>
    <col min="10758" max="10758" width="10.42578125" style="164" customWidth="1"/>
    <col min="10759" max="10759" width="11.42578125" style="164" customWidth="1"/>
    <col min="10760" max="10760" width="9" style="164" bestFit="1" customWidth="1"/>
    <col min="10761" max="10761" width="1" style="164" customWidth="1"/>
    <col min="10762" max="10764" width="8" style="164" customWidth="1"/>
    <col min="10765" max="10765" width="16.7109375" style="164" customWidth="1"/>
    <col min="10766" max="10766" width="9.42578125" style="164" customWidth="1"/>
    <col min="10767" max="10767" width="10.5703125" style="164" customWidth="1"/>
    <col min="10768" max="10768" width="10.85546875" style="164" customWidth="1"/>
    <col min="10769" max="10769" width="17.5703125" style="164" customWidth="1"/>
    <col min="10770" max="11008" width="8" style="164"/>
    <col min="11009" max="11009" width="7.28515625" style="164" customWidth="1"/>
    <col min="11010" max="11010" width="3.42578125" style="164" customWidth="1"/>
    <col min="11011" max="11011" width="48.140625" style="164" customWidth="1"/>
    <col min="11012" max="11012" width="8" style="164" customWidth="1"/>
    <col min="11013" max="11013" width="9.5703125" style="164" customWidth="1"/>
    <col min="11014" max="11014" width="10.42578125" style="164" customWidth="1"/>
    <col min="11015" max="11015" width="11.42578125" style="164" customWidth="1"/>
    <col min="11016" max="11016" width="9" style="164" bestFit="1" customWidth="1"/>
    <col min="11017" max="11017" width="1" style="164" customWidth="1"/>
    <col min="11018" max="11020" width="8" style="164" customWidth="1"/>
    <col min="11021" max="11021" width="16.7109375" style="164" customWidth="1"/>
    <col min="11022" max="11022" width="9.42578125" style="164" customWidth="1"/>
    <col min="11023" max="11023" width="10.5703125" style="164" customWidth="1"/>
    <col min="11024" max="11024" width="10.85546875" style="164" customWidth="1"/>
    <col min="11025" max="11025" width="17.5703125" style="164" customWidth="1"/>
    <col min="11026" max="11264" width="8" style="164"/>
    <col min="11265" max="11265" width="7.28515625" style="164" customWidth="1"/>
    <col min="11266" max="11266" width="3.42578125" style="164" customWidth="1"/>
    <col min="11267" max="11267" width="48.140625" style="164" customWidth="1"/>
    <col min="11268" max="11268" width="8" style="164" customWidth="1"/>
    <col min="11269" max="11269" width="9.5703125" style="164" customWidth="1"/>
    <col min="11270" max="11270" width="10.42578125" style="164" customWidth="1"/>
    <col min="11271" max="11271" width="11.42578125" style="164" customWidth="1"/>
    <col min="11272" max="11272" width="9" style="164" bestFit="1" customWidth="1"/>
    <col min="11273" max="11273" width="1" style="164" customWidth="1"/>
    <col min="11274" max="11276" width="8" style="164" customWidth="1"/>
    <col min="11277" max="11277" width="16.7109375" style="164" customWidth="1"/>
    <col min="11278" max="11278" width="9.42578125" style="164" customWidth="1"/>
    <col min="11279" max="11279" width="10.5703125" style="164" customWidth="1"/>
    <col min="11280" max="11280" width="10.85546875" style="164" customWidth="1"/>
    <col min="11281" max="11281" width="17.5703125" style="164" customWidth="1"/>
    <col min="11282" max="11520" width="8" style="164"/>
    <col min="11521" max="11521" width="7.28515625" style="164" customWidth="1"/>
    <col min="11522" max="11522" width="3.42578125" style="164" customWidth="1"/>
    <col min="11523" max="11523" width="48.140625" style="164" customWidth="1"/>
    <col min="11524" max="11524" width="8" style="164" customWidth="1"/>
    <col min="11525" max="11525" width="9.5703125" style="164" customWidth="1"/>
    <col min="11526" max="11526" width="10.42578125" style="164" customWidth="1"/>
    <col min="11527" max="11527" width="11.42578125" style="164" customWidth="1"/>
    <col min="11528" max="11528" width="9" style="164" bestFit="1" customWidth="1"/>
    <col min="11529" max="11529" width="1" style="164" customWidth="1"/>
    <col min="11530" max="11532" width="8" style="164" customWidth="1"/>
    <col min="11533" max="11533" width="16.7109375" style="164" customWidth="1"/>
    <col min="11534" max="11534" width="9.42578125" style="164" customWidth="1"/>
    <col min="11535" max="11535" width="10.5703125" style="164" customWidth="1"/>
    <col min="11536" max="11536" width="10.85546875" style="164" customWidth="1"/>
    <col min="11537" max="11537" width="17.5703125" style="164" customWidth="1"/>
    <col min="11538" max="11776" width="8" style="164"/>
    <col min="11777" max="11777" width="7.28515625" style="164" customWidth="1"/>
    <col min="11778" max="11778" width="3.42578125" style="164" customWidth="1"/>
    <col min="11779" max="11779" width="48.140625" style="164" customWidth="1"/>
    <col min="11780" max="11780" width="8" style="164" customWidth="1"/>
    <col min="11781" max="11781" width="9.5703125" style="164" customWidth="1"/>
    <col min="11782" max="11782" width="10.42578125" style="164" customWidth="1"/>
    <col min="11783" max="11783" width="11.42578125" style="164" customWidth="1"/>
    <col min="11784" max="11784" width="9" style="164" bestFit="1" customWidth="1"/>
    <col min="11785" max="11785" width="1" style="164" customWidth="1"/>
    <col min="11786" max="11788" width="8" style="164" customWidth="1"/>
    <col min="11789" max="11789" width="16.7109375" style="164" customWidth="1"/>
    <col min="11790" max="11790" width="9.42578125" style="164" customWidth="1"/>
    <col min="11791" max="11791" width="10.5703125" style="164" customWidth="1"/>
    <col min="11792" max="11792" width="10.85546875" style="164" customWidth="1"/>
    <col min="11793" max="11793" width="17.5703125" style="164" customWidth="1"/>
    <col min="11794" max="12032" width="8" style="164"/>
    <col min="12033" max="12033" width="7.28515625" style="164" customWidth="1"/>
    <col min="12034" max="12034" width="3.42578125" style="164" customWidth="1"/>
    <col min="12035" max="12035" width="48.140625" style="164" customWidth="1"/>
    <col min="12036" max="12036" width="8" style="164" customWidth="1"/>
    <col min="12037" max="12037" width="9.5703125" style="164" customWidth="1"/>
    <col min="12038" max="12038" width="10.42578125" style="164" customWidth="1"/>
    <col min="12039" max="12039" width="11.42578125" style="164" customWidth="1"/>
    <col min="12040" max="12040" width="9" style="164" bestFit="1" customWidth="1"/>
    <col min="12041" max="12041" width="1" style="164" customWidth="1"/>
    <col min="12042" max="12044" width="8" style="164" customWidth="1"/>
    <col min="12045" max="12045" width="16.7109375" style="164" customWidth="1"/>
    <col min="12046" max="12046" width="9.42578125" style="164" customWidth="1"/>
    <col min="12047" max="12047" width="10.5703125" style="164" customWidth="1"/>
    <col min="12048" max="12048" width="10.85546875" style="164" customWidth="1"/>
    <col min="12049" max="12049" width="17.5703125" style="164" customWidth="1"/>
    <col min="12050" max="12288" width="8" style="164"/>
    <col min="12289" max="12289" width="7.28515625" style="164" customWidth="1"/>
    <col min="12290" max="12290" width="3.42578125" style="164" customWidth="1"/>
    <col min="12291" max="12291" width="48.140625" style="164" customWidth="1"/>
    <col min="12292" max="12292" width="8" style="164" customWidth="1"/>
    <col min="12293" max="12293" width="9.5703125" style="164" customWidth="1"/>
    <col min="12294" max="12294" width="10.42578125" style="164" customWidth="1"/>
    <col min="12295" max="12295" width="11.42578125" style="164" customWidth="1"/>
    <col min="12296" max="12296" width="9" style="164" bestFit="1" customWidth="1"/>
    <col min="12297" max="12297" width="1" style="164" customWidth="1"/>
    <col min="12298" max="12300" width="8" style="164" customWidth="1"/>
    <col min="12301" max="12301" width="16.7109375" style="164" customWidth="1"/>
    <col min="12302" max="12302" width="9.42578125" style="164" customWidth="1"/>
    <col min="12303" max="12303" width="10.5703125" style="164" customWidth="1"/>
    <col min="12304" max="12304" width="10.85546875" style="164" customWidth="1"/>
    <col min="12305" max="12305" width="17.5703125" style="164" customWidth="1"/>
    <col min="12306" max="12544" width="8" style="164"/>
    <col min="12545" max="12545" width="7.28515625" style="164" customWidth="1"/>
    <col min="12546" max="12546" width="3.42578125" style="164" customWidth="1"/>
    <col min="12547" max="12547" width="48.140625" style="164" customWidth="1"/>
    <col min="12548" max="12548" width="8" style="164" customWidth="1"/>
    <col min="12549" max="12549" width="9.5703125" style="164" customWidth="1"/>
    <col min="12550" max="12550" width="10.42578125" style="164" customWidth="1"/>
    <col min="12551" max="12551" width="11.42578125" style="164" customWidth="1"/>
    <col min="12552" max="12552" width="9" style="164" bestFit="1" customWidth="1"/>
    <col min="12553" max="12553" width="1" style="164" customWidth="1"/>
    <col min="12554" max="12556" width="8" style="164" customWidth="1"/>
    <col min="12557" max="12557" width="16.7109375" style="164" customWidth="1"/>
    <col min="12558" max="12558" width="9.42578125" style="164" customWidth="1"/>
    <col min="12559" max="12559" width="10.5703125" style="164" customWidth="1"/>
    <col min="12560" max="12560" width="10.85546875" style="164" customWidth="1"/>
    <col min="12561" max="12561" width="17.5703125" style="164" customWidth="1"/>
    <col min="12562" max="12800" width="8" style="164"/>
    <col min="12801" max="12801" width="7.28515625" style="164" customWidth="1"/>
    <col min="12802" max="12802" width="3.42578125" style="164" customWidth="1"/>
    <col min="12803" max="12803" width="48.140625" style="164" customWidth="1"/>
    <col min="12804" max="12804" width="8" style="164" customWidth="1"/>
    <col min="12805" max="12805" width="9.5703125" style="164" customWidth="1"/>
    <col min="12806" max="12806" width="10.42578125" style="164" customWidth="1"/>
    <col min="12807" max="12807" width="11.42578125" style="164" customWidth="1"/>
    <col min="12808" max="12808" width="9" style="164" bestFit="1" customWidth="1"/>
    <col min="12809" max="12809" width="1" style="164" customWidth="1"/>
    <col min="12810" max="12812" width="8" style="164" customWidth="1"/>
    <col min="12813" max="12813" width="16.7109375" style="164" customWidth="1"/>
    <col min="12814" max="12814" width="9.42578125" style="164" customWidth="1"/>
    <col min="12815" max="12815" width="10.5703125" style="164" customWidth="1"/>
    <col min="12816" max="12816" width="10.85546875" style="164" customWidth="1"/>
    <col min="12817" max="12817" width="17.5703125" style="164" customWidth="1"/>
    <col min="12818" max="13056" width="8" style="164"/>
    <col min="13057" max="13057" width="7.28515625" style="164" customWidth="1"/>
    <col min="13058" max="13058" width="3.42578125" style="164" customWidth="1"/>
    <col min="13059" max="13059" width="48.140625" style="164" customWidth="1"/>
    <col min="13060" max="13060" width="8" style="164" customWidth="1"/>
    <col min="13061" max="13061" width="9.5703125" style="164" customWidth="1"/>
    <col min="13062" max="13062" width="10.42578125" style="164" customWidth="1"/>
    <col min="13063" max="13063" width="11.42578125" style="164" customWidth="1"/>
    <col min="13064" max="13064" width="9" style="164" bestFit="1" customWidth="1"/>
    <col min="13065" max="13065" width="1" style="164" customWidth="1"/>
    <col min="13066" max="13068" width="8" style="164" customWidth="1"/>
    <col min="13069" max="13069" width="16.7109375" style="164" customWidth="1"/>
    <col min="13070" max="13070" width="9.42578125" style="164" customWidth="1"/>
    <col min="13071" max="13071" width="10.5703125" style="164" customWidth="1"/>
    <col min="13072" max="13072" width="10.85546875" style="164" customWidth="1"/>
    <col min="13073" max="13073" width="17.5703125" style="164" customWidth="1"/>
    <col min="13074" max="13312" width="8" style="164"/>
    <col min="13313" max="13313" width="7.28515625" style="164" customWidth="1"/>
    <col min="13314" max="13314" width="3.42578125" style="164" customWidth="1"/>
    <col min="13315" max="13315" width="48.140625" style="164" customWidth="1"/>
    <col min="13316" max="13316" width="8" style="164" customWidth="1"/>
    <col min="13317" max="13317" width="9.5703125" style="164" customWidth="1"/>
    <col min="13318" max="13318" width="10.42578125" style="164" customWidth="1"/>
    <col min="13319" max="13319" width="11.42578125" style="164" customWidth="1"/>
    <col min="13320" max="13320" width="9" style="164" bestFit="1" customWidth="1"/>
    <col min="13321" max="13321" width="1" style="164" customWidth="1"/>
    <col min="13322" max="13324" width="8" style="164" customWidth="1"/>
    <col min="13325" max="13325" width="16.7109375" style="164" customWidth="1"/>
    <col min="13326" max="13326" width="9.42578125" style="164" customWidth="1"/>
    <col min="13327" max="13327" width="10.5703125" style="164" customWidth="1"/>
    <col min="13328" max="13328" width="10.85546875" style="164" customWidth="1"/>
    <col min="13329" max="13329" width="17.5703125" style="164" customWidth="1"/>
    <col min="13330" max="13568" width="8" style="164"/>
    <col min="13569" max="13569" width="7.28515625" style="164" customWidth="1"/>
    <col min="13570" max="13570" width="3.42578125" style="164" customWidth="1"/>
    <col min="13571" max="13571" width="48.140625" style="164" customWidth="1"/>
    <col min="13572" max="13572" width="8" style="164" customWidth="1"/>
    <col min="13573" max="13573" width="9.5703125" style="164" customWidth="1"/>
    <col min="13574" max="13574" width="10.42578125" style="164" customWidth="1"/>
    <col min="13575" max="13575" width="11.42578125" style="164" customWidth="1"/>
    <col min="13576" max="13576" width="9" style="164" bestFit="1" customWidth="1"/>
    <col min="13577" max="13577" width="1" style="164" customWidth="1"/>
    <col min="13578" max="13580" width="8" style="164" customWidth="1"/>
    <col min="13581" max="13581" width="16.7109375" style="164" customWidth="1"/>
    <col min="13582" max="13582" width="9.42578125" style="164" customWidth="1"/>
    <col min="13583" max="13583" width="10.5703125" style="164" customWidth="1"/>
    <col min="13584" max="13584" width="10.85546875" style="164" customWidth="1"/>
    <col min="13585" max="13585" width="17.5703125" style="164" customWidth="1"/>
    <col min="13586" max="13824" width="8" style="164"/>
    <col min="13825" max="13825" width="7.28515625" style="164" customWidth="1"/>
    <col min="13826" max="13826" width="3.42578125" style="164" customWidth="1"/>
    <col min="13827" max="13827" width="48.140625" style="164" customWidth="1"/>
    <col min="13828" max="13828" width="8" style="164" customWidth="1"/>
    <col min="13829" max="13829" width="9.5703125" style="164" customWidth="1"/>
    <col min="13830" max="13830" width="10.42578125" style="164" customWidth="1"/>
    <col min="13831" max="13831" width="11.42578125" style="164" customWidth="1"/>
    <col min="13832" max="13832" width="9" style="164" bestFit="1" customWidth="1"/>
    <col min="13833" max="13833" width="1" style="164" customWidth="1"/>
    <col min="13834" max="13836" width="8" style="164" customWidth="1"/>
    <col min="13837" max="13837" width="16.7109375" style="164" customWidth="1"/>
    <col min="13838" max="13838" width="9.42578125" style="164" customWidth="1"/>
    <col min="13839" max="13839" width="10.5703125" style="164" customWidth="1"/>
    <col min="13840" max="13840" width="10.85546875" style="164" customWidth="1"/>
    <col min="13841" max="13841" width="17.5703125" style="164" customWidth="1"/>
    <col min="13842" max="14080" width="8" style="164"/>
    <col min="14081" max="14081" width="7.28515625" style="164" customWidth="1"/>
    <col min="14082" max="14082" width="3.42578125" style="164" customWidth="1"/>
    <col min="14083" max="14083" width="48.140625" style="164" customWidth="1"/>
    <col min="14084" max="14084" width="8" style="164" customWidth="1"/>
    <col min="14085" max="14085" width="9.5703125" style="164" customWidth="1"/>
    <col min="14086" max="14086" width="10.42578125" style="164" customWidth="1"/>
    <col min="14087" max="14087" width="11.42578125" style="164" customWidth="1"/>
    <col min="14088" max="14088" width="9" style="164" bestFit="1" customWidth="1"/>
    <col min="14089" max="14089" width="1" style="164" customWidth="1"/>
    <col min="14090" max="14092" width="8" style="164" customWidth="1"/>
    <col min="14093" max="14093" width="16.7109375" style="164" customWidth="1"/>
    <col min="14094" max="14094" width="9.42578125" style="164" customWidth="1"/>
    <col min="14095" max="14095" width="10.5703125" style="164" customWidth="1"/>
    <col min="14096" max="14096" width="10.85546875" style="164" customWidth="1"/>
    <col min="14097" max="14097" width="17.5703125" style="164" customWidth="1"/>
    <col min="14098" max="14336" width="8" style="164"/>
    <col min="14337" max="14337" width="7.28515625" style="164" customWidth="1"/>
    <col min="14338" max="14338" width="3.42578125" style="164" customWidth="1"/>
    <col min="14339" max="14339" width="48.140625" style="164" customWidth="1"/>
    <col min="14340" max="14340" width="8" style="164" customWidth="1"/>
    <col min="14341" max="14341" width="9.5703125" style="164" customWidth="1"/>
    <col min="14342" max="14342" width="10.42578125" style="164" customWidth="1"/>
    <col min="14343" max="14343" width="11.42578125" style="164" customWidth="1"/>
    <col min="14344" max="14344" width="9" style="164" bestFit="1" customWidth="1"/>
    <col min="14345" max="14345" width="1" style="164" customWidth="1"/>
    <col min="14346" max="14348" width="8" style="164" customWidth="1"/>
    <col min="14349" max="14349" width="16.7109375" style="164" customWidth="1"/>
    <col min="14350" max="14350" width="9.42578125" style="164" customWidth="1"/>
    <col min="14351" max="14351" width="10.5703125" style="164" customWidth="1"/>
    <col min="14352" max="14352" width="10.85546875" style="164" customWidth="1"/>
    <col min="14353" max="14353" width="17.5703125" style="164" customWidth="1"/>
    <col min="14354" max="14592" width="8" style="164"/>
    <col min="14593" max="14593" width="7.28515625" style="164" customWidth="1"/>
    <col min="14594" max="14594" width="3.42578125" style="164" customWidth="1"/>
    <col min="14595" max="14595" width="48.140625" style="164" customWidth="1"/>
    <col min="14596" max="14596" width="8" style="164" customWidth="1"/>
    <col min="14597" max="14597" width="9.5703125" style="164" customWidth="1"/>
    <col min="14598" max="14598" width="10.42578125" style="164" customWidth="1"/>
    <col min="14599" max="14599" width="11.42578125" style="164" customWidth="1"/>
    <col min="14600" max="14600" width="9" style="164" bestFit="1" customWidth="1"/>
    <col min="14601" max="14601" width="1" style="164" customWidth="1"/>
    <col min="14602" max="14604" width="8" style="164" customWidth="1"/>
    <col min="14605" max="14605" width="16.7109375" style="164" customWidth="1"/>
    <col min="14606" max="14606" width="9.42578125" style="164" customWidth="1"/>
    <col min="14607" max="14607" width="10.5703125" style="164" customWidth="1"/>
    <col min="14608" max="14608" width="10.85546875" style="164" customWidth="1"/>
    <col min="14609" max="14609" width="17.5703125" style="164" customWidth="1"/>
    <col min="14610" max="14848" width="8" style="164"/>
    <col min="14849" max="14849" width="7.28515625" style="164" customWidth="1"/>
    <col min="14850" max="14850" width="3.42578125" style="164" customWidth="1"/>
    <col min="14851" max="14851" width="48.140625" style="164" customWidth="1"/>
    <col min="14852" max="14852" width="8" style="164" customWidth="1"/>
    <col min="14853" max="14853" width="9.5703125" style="164" customWidth="1"/>
    <col min="14854" max="14854" width="10.42578125" style="164" customWidth="1"/>
    <col min="14855" max="14855" width="11.42578125" style="164" customWidth="1"/>
    <col min="14856" max="14856" width="9" style="164" bestFit="1" customWidth="1"/>
    <col min="14857" max="14857" width="1" style="164" customWidth="1"/>
    <col min="14858" max="14860" width="8" style="164" customWidth="1"/>
    <col min="14861" max="14861" width="16.7109375" style="164" customWidth="1"/>
    <col min="14862" max="14862" width="9.42578125" style="164" customWidth="1"/>
    <col min="14863" max="14863" width="10.5703125" style="164" customWidth="1"/>
    <col min="14864" max="14864" width="10.85546875" style="164" customWidth="1"/>
    <col min="14865" max="14865" width="17.5703125" style="164" customWidth="1"/>
    <col min="14866" max="15104" width="8" style="164"/>
    <col min="15105" max="15105" width="7.28515625" style="164" customWidth="1"/>
    <col min="15106" max="15106" width="3.42578125" style="164" customWidth="1"/>
    <col min="15107" max="15107" width="48.140625" style="164" customWidth="1"/>
    <col min="15108" max="15108" width="8" style="164" customWidth="1"/>
    <col min="15109" max="15109" width="9.5703125" style="164" customWidth="1"/>
    <col min="15110" max="15110" width="10.42578125" style="164" customWidth="1"/>
    <col min="15111" max="15111" width="11.42578125" style="164" customWidth="1"/>
    <col min="15112" max="15112" width="9" style="164" bestFit="1" customWidth="1"/>
    <col min="15113" max="15113" width="1" style="164" customWidth="1"/>
    <col min="15114" max="15116" width="8" style="164" customWidth="1"/>
    <col min="15117" max="15117" width="16.7109375" style="164" customWidth="1"/>
    <col min="15118" max="15118" width="9.42578125" style="164" customWidth="1"/>
    <col min="15119" max="15119" width="10.5703125" style="164" customWidth="1"/>
    <col min="15120" max="15120" width="10.85546875" style="164" customWidth="1"/>
    <col min="15121" max="15121" width="17.5703125" style="164" customWidth="1"/>
    <col min="15122" max="15360" width="8" style="164"/>
    <col min="15361" max="15361" width="7.28515625" style="164" customWidth="1"/>
    <col min="15362" max="15362" width="3.42578125" style="164" customWidth="1"/>
    <col min="15363" max="15363" width="48.140625" style="164" customWidth="1"/>
    <col min="15364" max="15364" width="8" style="164" customWidth="1"/>
    <col min="15365" max="15365" width="9.5703125" style="164" customWidth="1"/>
    <col min="15366" max="15366" width="10.42578125" style="164" customWidth="1"/>
    <col min="15367" max="15367" width="11.42578125" style="164" customWidth="1"/>
    <col min="15368" max="15368" width="9" style="164" bestFit="1" customWidth="1"/>
    <col min="15369" max="15369" width="1" style="164" customWidth="1"/>
    <col min="15370" max="15372" width="8" style="164" customWidth="1"/>
    <col min="15373" max="15373" width="16.7109375" style="164" customWidth="1"/>
    <col min="15374" max="15374" width="9.42578125" style="164" customWidth="1"/>
    <col min="15375" max="15375" width="10.5703125" style="164" customWidth="1"/>
    <col min="15376" max="15376" width="10.85546875" style="164" customWidth="1"/>
    <col min="15377" max="15377" width="17.5703125" style="164" customWidth="1"/>
    <col min="15378" max="15616" width="8" style="164"/>
    <col min="15617" max="15617" width="7.28515625" style="164" customWidth="1"/>
    <col min="15618" max="15618" width="3.42578125" style="164" customWidth="1"/>
    <col min="15619" max="15619" width="48.140625" style="164" customWidth="1"/>
    <col min="15620" max="15620" width="8" style="164" customWidth="1"/>
    <col min="15621" max="15621" width="9.5703125" style="164" customWidth="1"/>
    <col min="15622" max="15622" width="10.42578125" style="164" customWidth="1"/>
    <col min="15623" max="15623" width="11.42578125" style="164" customWidth="1"/>
    <col min="15624" max="15624" width="9" style="164" bestFit="1" customWidth="1"/>
    <col min="15625" max="15625" width="1" style="164" customWidth="1"/>
    <col min="15626" max="15628" width="8" style="164" customWidth="1"/>
    <col min="15629" max="15629" width="16.7109375" style="164" customWidth="1"/>
    <col min="15630" max="15630" width="9.42578125" style="164" customWidth="1"/>
    <col min="15631" max="15631" width="10.5703125" style="164" customWidth="1"/>
    <col min="15632" max="15632" width="10.85546875" style="164" customWidth="1"/>
    <col min="15633" max="15633" width="17.5703125" style="164" customWidth="1"/>
    <col min="15634" max="15872" width="8" style="164"/>
    <col min="15873" max="15873" width="7.28515625" style="164" customWidth="1"/>
    <col min="15874" max="15874" width="3.42578125" style="164" customWidth="1"/>
    <col min="15875" max="15875" width="48.140625" style="164" customWidth="1"/>
    <col min="15876" max="15876" width="8" style="164" customWidth="1"/>
    <col min="15877" max="15877" width="9.5703125" style="164" customWidth="1"/>
    <col min="15878" max="15878" width="10.42578125" style="164" customWidth="1"/>
    <col min="15879" max="15879" width="11.42578125" style="164" customWidth="1"/>
    <col min="15880" max="15880" width="9" style="164" bestFit="1" customWidth="1"/>
    <col min="15881" max="15881" width="1" style="164" customWidth="1"/>
    <col min="15882" max="15884" width="8" style="164" customWidth="1"/>
    <col min="15885" max="15885" width="16.7109375" style="164" customWidth="1"/>
    <col min="15886" max="15886" width="9.42578125" style="164" customWidth="1"/>
    <col min="15887" max="15887" width="10.5703125" style="164" customWidth="1"/>
    <col min="15888" max="15888" width="10.85546875" style="164" customWidth="1"/>
    <col min="15889" max="15889" width="17.5703125" style="164" customWidth="1"/>
    <col min="15890" max="16128" width="8" style="164"/>
    <col min="16129" max="16129" width="7.28515625" style="164" customWidth="1"/>
    <col min="16130" max="16130" width="3.42578125" style="164" customWidth="1"/>
    <col min="16131" max="16131" width="48.140625" style="164" customWidth="1"/>
    <col min="16132" max="16132" width="8" style="164" customWidth="1"/>
    <col min="16133" max="16133" width="9.5703125" style="164" customWidth="1"/>
    <col min="16134" max="16134" width="10.42578125" style="164" customWidth="1"/>
    <col min="16135" max="16135" width="11.42578125" style="164" customWidth="1"/>
    <col min="16136" max="16136" width="9" style="164" bestFit="1" customWidth="1"/>
    <col min="16137" max="16137" width="1" style="164" customWidth="1"/>
    <col min="16138" max="16140" width="8" style="164" customWidth="1"/>
    <col min="16141" max="16141" width="16.7109375" style="164" customWidth="1"/>
    <col min="16142" max="16142" width="9.42578125" style="164" customWidth="1"/>
    <col min="16143" max="16143" width="10.5703125" style="164" customWidth="1"/>
    <col min="16144" max="16144" width="10.85546875" style="164" customWidth="1"/>
    <col min="16145" max="16145" width="17.5703125" style="164" customWidth="1"/>
    <col min="16146" max="16384" width="8" style="164"/>
  </cols>
  <sheetData>
    <row r="1" spans="1:16" ht="32.25" customHeight="1">
      <c r="A1" s="936" t="s">
        <v>64</v>
      </c>
      <c r="B1" s="936"/>
      <c r="C1" s="936"/>
      <c r="D1" s="936"/>
      <c r="E1" s="936"/>
      <c r="F1" s="936"/>
      <c r="G1" s="936"/>
      <c r="H1" s="936"/>
    </row>
    <row r="2" spans="1:16" s="168" customFormat="1" ht="21.75">
      <c r="A2" s="937" t="s">
        <v>2</v>
      </c>
      <c r="B2" s="937" t="s">
        <v>3</v>
      </c>
      <c r="C2" s="939"/>
      <c r="D2" s="940" t="s">
        <v>40</v>
      </c>
      <c r="E2" s="940" t="s">
        <v>5</v>
      </c>
      <c r="F2" s="166" t="s">
        <v>10</v>
      </c>
      <c r="G2" s="167" t="s">
        <v>65</v>
      </c>
      <c r="H2" s="937" t="s">
        <v>9</v>
      </c>
      <c r="O2" s="169"/>
    </row>
    <row r="3" spans="1:16" s="168" customFormat="1" ht="21.75">
      <c r="A3" s="938"/>
      <c r="B3" s="938"/>
      <c r="C3" s="938"/>
      <c r="D3" s="941"/>
      <c r="E3" s="941"/>
      <c r="F3" s="170" t="s">
        <v>66</v>
      </c>
      <c r="G3" s="171" t="s">
        <v>66</v>
      </c>
      <c r="H3" s="938"/>
      <c r="O3" s="169"/>
    </row>
    <row r="4" spans="1:16" ht="21.75">
      <c r="A4" s="172">
        <v>1</v>
      </c>
      <c r="B4" s="173" t="s">
        <v>67</v>
      </c>
      <c r="C4" s="174"/>
      <c r="D4" s="175" t="s">
        <v>68</v>
      </c>
      <c r="E4" s="176" t="s">
        <v>68</v>
      </c>
      <c r="F4" s="177" t="s">
        <v>68</v>
      </c>
      <c r="G4" s="178" t="s">
        <v>68</v>
      </c>
      <c r="H4" s="179" t="s">
        <v>68</v>
      </c>
      <c r="M4" s="164" t="s">
        <v>69</v>
      </c>
    </row>
    <row r="5" spans="1:16" ht="21.75">
      <c r="A5" s="180"/>
      <c r="B5" s="181" t="s">
        <v>70</v>
      </c>
      <c r="C5" s="182"/>
      <c r="D5" s="183" t="s">
        <v>68</v>
      </c>
      <c r="E5" s="184" t="s">
        <v>68</v>
      </c>
      <c r="F5" s="185" t="s">
        <v>68</v>
      </c>
      <c r="G5" s="186" t="s">
        <v>68</v>
      </c>
      <c r="H5" s="187" t="s">
        <v>68</v>
      </c>
      <c r="M5" s="188"/>
      <c r="N5" s="189" t="s">
        <v>71</v>
      </c>
      <c r="O5" s="190" t="s">
        <v>47</v>
      </c>
      <c r="P5" s="188"/>
    </row>
    <row r="6" spans="1:16" ht="21.75">
      <c r="A6" s="180"/>
      <c r="B6" s="191"/>
      <c r="C6" s="182" t="s">
        <v>72</v>
      </c>
      <c r="D6" s="192">
        <v>0.4</v>
      </c>
      <c r="E6" s="184" t="s">
        <v>73</v>
      </c>
      <c r="F6" s="185">
        <v>238</v>
      </c>
      <c r="G6" s="186">
        <f>D6*F6</f>
        <v>95.2</v>
      </c>
      <c r="H6" s="193"/>
      <c r="M6" s="188" t="s">
        <v>74</v>
      </c>
      <c r="N6" s="194">
        <v>65</v>
      </c>
      <c r="O6" s="194">
        <f>N6*1</f>
        <v>65</v>
      </c>
      <c r="P6" s="188" t="s">
        <v>12</v>
      </c>
    </row>
    <row r="7" spans="1:16" ht="21.75">
      <c r="A7" s="180"/>
      <c r="B7" s="191"/>
      <c r="C7" s="182" t="s">
        <v>75</v>
      </c>
      <c r="D7" s="192">
        <v>1</v>
      </c>
      <c r="E7" s="184" t="s">
        <v>22</v>
      </c>
      <c r="F7" s="177">
        <v>151</v>
      </c>
      <c r="G7" s="186">
        <f>D7*F7</f>
        <v>151</v>
      </c>
      <c r="H7" s="195"/>
      <c r="M7" s="188" t="s">
        <v>76</v>
      </c>
      <c r="N7" s="194">
        <v>6.25</v>
      </c>
      <c r="O7" s="194">
        <f t="shared" ref="O7:O12" si="0">N7*4</f>
        <v>25</v>
      </c>
      <c r="P7" s="188" t="s">
        <v>12</v>
      </c>
    </row>
    <row r="8" spans="1:16" ht="21.75">
      <c r="A8" s="180"/>
      <c r="B8" s="191"/>
      <c r="C8" s="182" t="s">
        <v>77</v>
      </c>
      <c r="D8" s="183">
        <v>0.11</v>
      </c>
      <c r="E8" s="184" t="s">
        <v>78</v>
      </c>
      <c r="F8" s="196">
        <v>100</v>
      </c>
      <c r="G8" s="186">
        <f>D8*F8</f>
        <v>11</v>
      </c>
      <c r="H8" s="195"/>
      <c r="M8" s="188" t="s">
        <v>79</v>
      </c>
      <c r="N8" s="194">
        <v>1.25</v>
      </c>
      <c r="O8" s="194">
        <f t="shared" si="0"/>
        <v>5</v>
      </c>
      <c r="P8" s="188" t="s">
        <v>12</v>
      </c>
    </row>
    <row r="9" spans="1:16" ht="21.75">
      <c r="A9" s="197"/>
      <c r="B9" s="198"/>
      <c r="C9" s="182" t="s">
        <v>80</v>
      </c>
      <c r="D9" s="183">
        <v>1</v>
      </c>
      <c r="E9" s="184" t="s">
        <v>22</v>
      </c>
      <c r="F9" s="196">
        <v>5</v>
      </c>
      <c r="G9" s="186">
        <f>D9*F9</f>
        <v>5</v>
      </c>
      <c r="H9" s="199"/>
      <c r="M9" s="188" t="s">
        <v>81</v>
      </c>
      <c r="N9" s="194">
        <v>1.25</v>
      </c>
      <c r="O9" s="194">
        <f t="shared" si="0"/>
        <v>5</v>
      </c>
      <c r="P9" s="188" t="s">
        <v>12</v>
      </c>
    </row>
    <row r="10" spans="1:16" ht="21.75">
      <c r="A10" s="200"/>
      <c r="B10" s="201"/>
      <c r="C10" s="202" t="s">
        <v>82</v>
      </c>
      <c r="D10" s="203">
        <v>1</v>
      </c>
      <c r="E10" s="204" t="s">
        <v>22</v>
      </c>
      <c r="F10" s="205" t="s">
        <v>83</v>
      </c>
      <c r="G10" s="206">
        <f>SUM(G6:G9)</f>
        <v>262.2</v>
      </c>
      <c r="H10" s="207"/>
      <c r="M10" s="188" t="s">
        <v>84</v>
      </c>
      <c r="N10" s="194">
        <v>7.75</v>
      </c>
      <c r="O10" s="194">
        <f t="shared" si="0"/>
        <v>31</v>
      </c>
      <c r="P10" s="188" t="s">
        <v>12</v>
      </c>
    </row>
    <row r="11" spans="1:16">
      <c r="A11" s="208"/>
      <c r="B11" s="209"/>
      <c r="C11" s="208"/>
      <c r="D11" s="208"/>
      <c r="E11" s="208"/>
      <c r="F11" s="210"/>
      <c r="G11" s="208"/>
      <c r="H11" s="208"/>
      <c r="M11" s="188" t="s">
        <v>85</v>
      </c>
      <c r="N11" s="194">
        <v>2</v>
      </c>
      <c r="O11" s="194">
        <f t="shared" si="0"/>
        <v>8</v>
      </c>
      <c r="P11" s="188" t="s">
        <v>12</v>
      </c>
    </row>
    <row r="12" spans="1:16" s="208" customFormat="1" ht="21.75">
      <c r="A12" s="211">
        <v>2</v>
      </c>
      <c r="B12" s="212" t="s">
        <v>86</v>
      </c>
      <c r="C12" s="213"/>
      <c r="D12" s="214" t="s">
        <v>68</v>
      </c>
      <c r="E12" s="215" t="s">
        <v>68</v>
      </c>
      <c r="F12" s="216" t="s">
        <v>68</v>
      </c>
      <c r="G12" s="217" t="s">
        <v>68</v>
      </c>
      <c r="H12" s="218" t="s">
        <v>68</v>
      </c>
      <c r="M12" s="219" t="s">
        <v>87</v>
      </c>
      <c r="N12" s="220">
        <v>3</v>
      </c>
      <c r="O12" s="220">
        <f t="shared" si="0"/>
        <v>12</v>
      </c>
      <c r="P12" s="188" t="s">
        <v>12</v>
      </c>
    </row>
    <row r="13" spans="1:16" s="208" customFormat="1" ht="21.75">
      <c r="A13" s="180"/>
      <c r="B13" s="181"/>
      <c r="C13" s="182" t="s">
        <v>88</v>
      </c>
      <c r="D13" s="192">
        <v>7.0000000000000007E-2</v>
      </c>
      <c r="E13" s="184" t="s">
        <v>89</v>
      </c>
      <c r="F13" s="177">
        <v>634</v>
      </c>
      <c r="G13" s="186">
        <f>D13*F13</f>
        <v>44.38</v>
      </c>
      <c r="H13" s="195"/>
      <c r="M13" s="219"/>
      <c r="N13" s="220"/>
      <c r="O13" s="221">
        <f>SUM(O6:O12)</f>
        <v>151</v>
      </c>
      <c r="P13" s="188" t="s">
        <v>12</v>
      </c>
    </row>
    <row r="14" spans="1:16" s="208" customFormat="1" ht="21.75">
      <c r="A14" s="180"/>
      <c r="B14" s="181"/>
      <c r="C14" s="182" t="s">
        <v>90</v>
      </c>
      <c r="D14" s="183">
        <v>1</v>
      </c>
      <c r="E14" s="184" t="s">
        <v>91</v>
      </c>
      <c r="F14" s="222">
        <v>1.6400000000000001E-2</v>
      </c>
      <c r="G14" s="186">
        <f>D14*F14</f>
        <v>1.6400000000000001E-2</v>
      </c>
      <c r="H14" s="195"/>
      <c r="O14" s="223"/>
    </row>
    <row r="15" spans="1:16" s="208" customFormat="1" ht="21.75">
      <c r="A15" s="200"/>
      <c r="B15" s="201"/>
      <c r="C15" s="202" t="s">
        <v>92</v>
      </c>
      <c r="D15" s="203">
        <v>1</v>
      </c>
      <c r="E15" s="204" t="s">
        <v>22</v>
      </c>
      <c r="F15" s="205" t="s">
        <v>83</v>
      </c>
      <c r="G15" s="206">
        <f>SUM(G13:G14)</f>
        <v>44.3964</v>
      </c>
      <c r="H15" s="207"/>
      <c r="K15" s="224" t="s">
        <v>93</v>
      </c>
      <c r="O15" s="223"/>
    </row>
    <row r="16" spans="1:16" s="208" customFormat="1">
      <c r="K16" s="224" t="s">
        <v>94</v>
      </c>
      <c r="O16" s="223"/>
    </row>
    <row r="17" spans="1:15" s="208" customFormat="1" ht="21.75">
      <c r="A17" s="225">
        <v>3</v>
      </c>
      <c r="B17" s="212" t="s">
        <v>95</v>
      </c>
      <c r="C17" s="213"/>
      <c r="D17" s="214" t="s">
        <v>68</v>
      </c>
      <c r="E17" s="215" t="s">
        <v>68</v>
      </c>
      <c r="F17" s="216" t="s">
        <v>68</v>
      </c>
      <c r="G17" s="217" t="s">
        <v>68</v>
      </c>
      <c r="H17" s="218" t="s">
        <v>68</v>
      </c>
      <c r="K17" s="224" t="s">
        <v>96</v>
      </c>
      <c r="O17" s="223"/>
    </row>
    <row r="18" spans="1:15" s="208" customFormat="1" ht="21.75">
      <c r="A18" s="195"/>
      <c r="B18" s="191"/>
      <c r="C18" s="182" t="s">
        <v>97</v>
      </c>
      <c r="D18" s="183">
        <v>0.1</v>
      </c>
      <c r="E18" s="184" t="s">
        <v>78</v>
      </c>
      <c r="F18" s="185">
        <v>50</v>
      </c>
      <c r="G18" s="186">
        <f>D18*F18</f>
        <v>5</v>
      </c>
      <c r="H18" s="187" t="s">
        <v>68</v>
      </c>
      <c r="K18" s="164"/>
      <c r="O18" s="223"/>
    </row>
    <row r="19" spans="1:15" ht="21.75">
      <c r="A19" s="195"/>
      <c r="B19" s="191"/>
      <c r="C19" s="182" t="s">
        <v>98</v>
      </c>
      <c r="D19" s="183">
        <v>0.04</v>
      </c>
      <c r="E19" s="184" t="s">
        <v>89</v>
      </c>
      <c r="F19" s="177">
        <v>634</v>
      </c>
      <c r="G19" s="186">
        <f>D19*F19</f>
        <v>25.36</v>
      </c>
      <c r="H19" s="195"/>
    </row>
    <row r="20" spans="1:15" ht="21.75">
      <c r="A20" s="195"/>
      <c r="B20" s="191"/>
      <c r="C20" s="182" t="s">
        <v>99</v>
      </c>
      <c r="D20" s="183">
        <v>7.0000000000000007E-2</v>
      </c>
      <c r="E20" s="184" t="s">
        <v>89</v>
      </c>
      <c r="F20" s="226">
        <v>341</v>
      </c>
      <c r="G20" s="186">
        <f>D20*F20</f>
        <v>23.87</v>
      </c>
      <c r="H20" s="195"/>
      <c r="K20" s="208"/>
    </row>
    <row r="21" spans="1:15" ht="21.75">
      <c r="A21" s="195"/>
      <c r="B21" s="191"/>
      <c r="C21" s="182" t="s">
        <v>90</v>
      </c>
      <c r="D21" s="183">
        <v>1</v>
      </c>
      <c r="E21" s="184" t="s">
        <v>91</v>
      </c>
      <c r="F21" s="227">
        <v>1.6400000000000001E-2</v>
      </c>
      <c r="G21" s="186">
        <f>D21*F21</f>
        <v>1.6400000000000001E-2</v>
      </c>
      <c r="H21" s="195"/>
    </row>
    <row r="22" spans="1:15" ht="21.75">
      <c r="A22" s="228"/>
      <c r="B22" s="229"/>
      <c r="C22" s="230" t="s">
        <v>100</v>
      </c>
      <c r="D22" s="231">
        <v>1</v>
      </c>
      <c r="E22" s="232" t="s">
        <v>22</v>
      </c>
      <c r="F22" s="233" t="s">
        <v>83</v>
      </c>
      <c r="G22" s="234">
        <f>SUM(G18:G21)</f>
        <v>54.246400000000001</v>
      </c>
      <c r="H22" s="235"/>
    </row>
    <row r="23" spans="1:15">
      <c r="A23" s="208"/>
      <c r="B23" s="209"/>
      <c r="C23" s="208"/>
      <c r="D23" s="208"/>
      <c r="E23" s="208"/>
      <c r="F23" s="210"/>
      <c r="G23" s="208"/>
      <c r="H23" s="208"/>
    </row>
    <row r="24" spans="1:15" ht="21.75">
      <c r="A24" s="236">
        <v>4</v>
      </c>
      <c r="B24" s="212" t="s">
        <v>101</v>
      </c>
      <c r="C24" s="213"/>
      <c r="D24" s="214" t="s">
        <v>68</v>
      </c>
      <c r="E24" s="215" t="s">
        <v>68</v>
      </c>
      <c r="F24" s="216" t="s">
        <v>68</v>
      </c>
      <c r="G24" s="217" t="s">
        <v>68</v>
      </c>
      <c r="H24" s="218" t="s">
        <v>68</v>
      </c>
    </row>
    <row r="25" spans="1:15" ht="21.75">
      <c r="A25" s="195"/>
      <c r="B25" s="181" t="s">
        <v>102</v>
      </c>
      <c r="C25" s="182"/>
      <c r="D25" s="195"/>
      <c r="E25" s="195"/>
      <c r="F25" s="185" t="s">
        <v>68</v>
      </c>
      <c r="G25" s="186" t="s">
        <v>68</v>
      </c>
      <c r="H25" s="187" t="s">
        <v>68</v>
      </c>
    </row>
    <row r="26" spans="1:15" ht="21.75">
      <c r="A26" s="195"/>
      <c r="B26" s="191"/>
      <c r="C26" s="182" t="s">
        <v>103</v>
      </c>
      <c r="D26" s="192">
        <v>0.8</v>
      </c>
      <c r="E26" s="184" t="s">
        <v>73</v>
      </c>
      <c r="F26" s="185">
        <v>446</v>
      </c>
      <c r="G26" s="186">
        <f>D26*F26</f>
        <v>356.8</v>
      </c>
      <c r="H26" s="193"/>
    </row>
    <row r="27" spans="1:15" ht="21.75">
      <c r="A27" s="195"/>
      <c r="B27" s="191"/>
      <c r="C27" s="182" t="s">
        <v>104</v>
      </c>
      <c r="D27" s="192">
        <v>1</v>
      </c>
      <c r="E27" s="184" t="s">
        <v>22</v>
      </c>
      <c r="F27" s="185">
        <v>130</v>
      </c>
      <c r="G27" s="186">
        <f>D27*F27</f>
        <v>130</v>
      </c>
      <c r="H27" s="195"/>
    </row>
    <row r="28" spans="1:15" ht="21.75">
      <c r="A28" s="195"/>
      <c r="B28" s="191"/>
      <c r="C28" s="182" t="s">
        <v>77</v>
      </c>
      <c r="D28" s="183">
        <v>0.22</v>
      </c>
      <c r="E28" s="184" t="s">
        <v>78</v>
      </c>
      <c r="F28" s="226">
        <v>100</v>
      </c>
      <c r="G28" s="186">
        <f>D28*F28</f>
        <v>22</v>
      </c>
      <c r="H28" s="195"/>
    </row>
    <row r="29" spans="1:15" ht="21.75">
      <c r="A29" s="195"/>
      <c r="B29" s="191"/>
      <c r="C29" s="182" t="s">
        <v>80</v>
      </c>
      <c r="D29" s="183">
        <v>2</v>
      </c>
      <c r="E29" s="184" t="s">
        <v>22</v>
      </c>
      <c r="F29" s="226">
        <v>5</v>
      </c>
      <c r="G29" s="186">
        <f>D29*F29</f>
        <v>10</v>
      </c>
      <c r="H29" s="195"/>
    </row>
    <row r="30" spans="1:15" ht="21.75">
      <c r="A30" s="207"/>
      <c r="B30" s="201"/>
      <c r="C30" s="202" t="s">
        <v>105</v>
      </c>
      <c r="D30" s="203">
        <v>1</v>
      </c>
      <c r="E30" s="204" t="s">
        <v>22</v>
      </c>
      <c r="F30" s="205" t="s">
        <v>83</v>
      </c>
      <c r="G30" s="206">
        <f>SUM(G26:G29)</f>
        <v>518.79999999999995</v>
      </c>
      <c r="H30" s="207"/>
    </row>
    <row r="31" spans="1:15">
      <c r="A31" s="208"/>
      <c r="B31" s="209"/>
      <c r="C31" s="208"/>
      <c r="D31" s="208"/>
      <c r="E31" s="208"/>
      <c r="F31" s="210"/>
      <c r="G31" s="208"/>
      <c r="H31" s="208"/>
    </row>
    <row r="32" spans="1:15" ht="21.75">
      <c r="A32" s="236">
        <v>5</v>
      </c>
      <c r="B32" s="212" t="s">
        <v>101</v>
      </c>
      <c r="C32" s="213"/>
      <c r="D32" s="214" t="s">
        <v>68</v>
      </c>
      <c r="E32" s="215" t="s">
        <v>68</v>
      </c>
      <c r="F32" s="216" t="s">
        <v>68</v>
      </c>
      <c r="G32" s="217" t="s">
        <v>68</v>
      </c>
      <c r="H32" s="218" t="s">
        <v>68</v>
      </c>
    </row>
    <row r="33" spans="1:18" ht="21.75">
      <c r="A33" s="195"/>
      <c r="B33" s="181" t="s">
        <v>106</v>
      </c>
      <c r="C33" s="182"/>
      <c r="D33" s="195"/>
      <c r="E33" s="195"/>
      <c r="F33" s="185" t="s">
        <v>68</v>
      </c>
      <c r="G33" s="186" t="s">
        <v>68</v>
      </c>
      <c r="H33" s="187" t="s">
        <v>68</v>
      </c>
    </row>
    <row r="34" spans="1:18" ht="21.75">
      <c r="A34" s="195"/>
      <c r="B34" s="191"/>
      <c r="C34" s="182" t="s">
        <v>103</v>
      </c>
      <c r="D34" s="192">
        <v>0.4</v>
      </c>
      <c r="E34" s="184" t="s">
        <v>73</v>
      </c>
      <c r="F34" s="185">
        <v>446</v>
      </c>
      <c r="G34" s="186">
        <f>D34*F34</f>
        <v>178.4</v>
      </c>
      <c r="H34" s="193"/>
    </row>
    <row r="35" spans="1:18" ht="21.75">
      <c r="A35" s="195"/>
      <c r="B35" s="191"/>
      <c r="C35" s="182" t="s">
        <v>77</v>
      </c>
      <c r="D35" s="183">
        <v>0.11</v>
      </c>
      <c r="E35" s="184" t="s">
        <v>78</v>
      </c>
      <c r="F35" s="226">
        <v>100</v>
      </c>
      <c r="G35" s="186">
        <f>D35*F35</f>
        <v>11</v>
      </c>
      <c r="H35" s="195"/>
    </row>
    <row r="36" spans="1:18" ht="21.75">
      <c r="A36" s="195"/>
      <c r="B36" s="191"/>
      <c r="C36" s="182" t="s">
        <v>80</v>
      </c>
      <c r="D36" s="183">
        <v>1</v>
      </c>
      <c r="E36" s="184" t="s">
        <v>22</v>
      </c>
      <c r="F36" s="226">
        <v>5</v>
      </c>
      <c r="G36" s="186">
        <f>D36*F36</f>
        <v>5</v>
      </c>
      <c r="H36" s="195"/>
    </row>
    <row r="37" spans="1:18" ht="21.75">
      <c r="A37" s="207"/>
      <c r="B37" s="201"/>
      <c r="C37" s="202" t="s">
        <v>105</v>
      </c>
      <c r="D37" s="203">
        <v>1</v>
      </c>
      <c r="E37" s="204" t="s">
        <v>22</v>
      </c>
      <c r="F37" s="205" t="s">
        <v>83</v>
      </c>
      <c r="G37" s="206">
        <f>SUM(G34:G36)</f>
        <v>194.4</v>
      </c>
      <c r="H37" s="207"/>
    </row>
    <row r="38" spans="1:18">
      <c r="A38" s="208"/>
      <c r="B38" s="209"/>
      <c r="C38" s="208"/>
      <c r="D38" s="208"/>
      <c r="E38" s="208"/>
      <c r="F38" s="210"/>
      <c r="G38" s="208"/>
      <c r="H38" s="208"/>
      <c r="M38" s="237"/>
      <c r="O38" s="237"/>
    </row>
    <row r="39" spans="1:18" ht="21.75">
      <c r="A39" s="225">
        <v>6</v>
      </c>
      <c r="B39" s="212" t="s">
        <v>107</v>
      </c>
      <c r="C39" s="213"/>
      <c r="D39" s="214" t="s">
        <v>68</v>
      </c>
      <c r="E39" s="215" t="s">
        <v>68</v>
      </c>
      <c r="F39" s="216" t="s">
        <v>68</v>
      </c>
      <c r="G39" s="217" t="s">
        <v>68</v>
      </c>
      <c r="H39" s="218" t="s">
        <v>68</v>
      </c>
    </row>
    <row r="40" spans="1:18" ht="21.75">
      <c r="A40" s="195"/>
      <c r="B40" s="191"/>
      <c r="C40" s="182" t="s">
        <v>108</v>
      </c>
      <c r="D40" s="238">
        <v>0.115</v>
      </c>
      <c r="E40" s="184" t="s">
        <v>89</v>
      </c>
      <c r="F40" s="177">
        <v>360.25</v>
      </c>
      <c r="G40" s="186">
        <f>D40*F40</f>
        <v>41.428750000000001</v>
      </c>
      <c r="H40" s="195"/>
    </row>
    <row r="41" spans="1:18" ht="21.75">
      <c r="A41" s="195"/>
      <c r="B41" s="191"/>
      <c r="C41" s="182" t="s">
        <v>109</v>
      </c>
      <c r="D41" s="238">
        <v>2.3E-2</v>
      </c>
      <c r="E41" s="184" t="s">
        <v>89</v>
      </c>
      <c r="F41" s="196">
        <v>270</v>
      </c>
      <c r="G41" s="186">
        <f>D41*F41</f>
        <v>6.21</v>
      </c>
      <c r="H41" s="195"/>
    </row>
    <row r="42" spans="1:18" ht="21.75">
      <c r="A42" s="207"/>
      <c r="B42" s="201"/>
      <c r="C42" s="202" t="s">
        <v>110</v>
      </c>
      <c r="D42" s="203">
        <v>1</v>
      </c>
      <c r="E42" s="204" t="s">
        <v>22</v>
      </c>
      <c r="F42" s="205" t="s">
        <v>83</v>
      </c>
      <c r="G42" s="206">
        <f>SUM(G40:G41)</f>
        <v>47.638750000000002</v>
      </c>
      <c r="H42" s="239"/>
      <c r="M42" s="240"/>
      <c r="N42" s="240"/>
      <c r="O42" s="241"/>
      <c r="P42" s="240"/>
      <c r="Q42" s="240"/>
      <c r="R42" s="240"/>
    </row>
    <row r="43" spans="1:18" ht="21.75">
      <c r="A43" s="208"/>
      <c r="B43" s="208"/>
      <c r="C43" s="208"/>
      <c r="D43" s="208"/>
      <c r="E43" s="208"/>
      <c r="F43" s="208"/>
      <c r="G43" s="208"/>
      <c r="H43" s="208"/>
      <c r="M43" s="242"/>
      <c r="N43" s="240"/>
      <c r="O43" s="241"/>
      <c r="P43" s="240"/>
      <c r="Q43" s="240"/>
      <c r="R43" s="240"/>
    </row>
    <row r="44" spans="1:18" ht="21.75">
      <c r="A44" s="236">
        <v>7</v>
      </c>
      <c r="B44" s="212" t="s">
        <v>111</v>
      </c>
      <c r="C44" s="213"/>
      <c r="D44" s="214" t="s">
        <v>68</v>
      </c>
      <c r="E44" s="215" t="s">
        <v>68</v>
      </c>
      <c r="F44" s="216" t="s">
        <v>68</v>
      </c>
      <c r="G44" s="217" t="s">
        <v>68</v>
      </c>
      <c r="H44" s="218" t="s">
        <v>68</v>
      </c>
    </row>
    <row r="45" spans="1:18" ht="21.75">
      <c r="A45" s="195"/>
      <c r="B45" s="181" t="s">
        <v>112</v>
      </c>
      <c r="C45" s="182"/>
      <c r="D45" s="195"/>
      <c r="E45" s="195"/>
      <c r="F45" s="185" t="s">
        <v>68</v>
      </c>
      <c r="G45" s="186" t="s">
        <v>68</v>
      </c>
      <c r="H45" s="187" t="s">
        <v>68</v>
      </c>
      <c r="J45" s="243"/>
    </row>
    <row r="46" spans="1:18" ht="21.75">
      <c r="A46" s="195"/>
      <c r="B46" s="191"/>
      <c r="C46" s="182" t="s">
        <v>113</v>
      </c>
      <c r="D46" s="192">
        <v>0.4</v>
      </c>
      <c r="E46" s="184" t="s">
        <v>73</v>
      </c>
      <c r="F46" s="185">
        <v>573.1</v>
      </c>
      <c r="G46" s="186">
        <f>D46*F46</f>
        <v>229.24</v>
      </c>
      <c r="H46" s="193"/>
    </row>
    <row r="47" spans="1:18" ht="21.75">
      <c r="A47" s="195"/>
      <c r="B47" s="191"/>
      <c r="C47" s="182" t="s">
        <v>114</v>
      </c>
      <c r="D47" s="192">
        <v>1</v>
      </c>
      <c r="E47" s="184" t="s">
        <v>22</v>
      </c>
      <c r="F47" s="185">
        <v>394</v>
      </c>
      <c r="G47" s="186">
        <f>D47*F47</f>
        <v>394</v>
      </c>
      <c r="H47" s="195"/>
    </row>
    <row r="48" spans="1:18" ht="21.75">
      <c r="A48" s="195"/>
      <c r="B48" s="191"/>
      <c r="C48" s="182" t="s">
        <v>115</v>
      </c>
      <c r="D48" s="183">
        <v>1</v>
      </c>
      <c r="E48" s="184" t="s">
        <v>22</v>
      </c>
      <c r="F48" s="226">
        <v>850</v>
      </c>
      <c r="G48" s="186">
        <f>D48*F48</f>
        <v>850</v>
      </c>
      <c r="H48" s="195"/>
    </row>
    <row r="49" spans="1:12" ht="21.75">
      <c r="A49" s="207"/>
      <c r="B49" s="201"/>
      <c r="C49" s="202" t="s">
        <v>116</v>
      </c>
      <c r="D49" s="203">
        <v>1</v>
      </c>
      <c r="E49" s="204" t="s">
        <v>22</v>
      </c>
      <c r="F49" s="205" t="s">
        <v>83</v>
      </c>
      <c r="G49" s="206">
        <f>SUM(G46:G48)</f>
        <v>1473.24</v>
      </c>
      <c r="H49" s="207"/>
    </row>
    <row r="50" spans="1:12" ht="21.75">
      <c r="A50" s="244"/>
      <c r="B50" s="244"/>
      <c r="C50" s="244"/>
      <c r="D50" s="245"/>
      <c r="E50" s="246"/>
      <c r="F50" s="247"/>
      <c r="G50" s="248"/>
      <c r="H50" s="244"/>
    </row>
    <row r="51" spans="1:12" ht="21.75">
      <c r="A51" s="249"/>
      <c r="B51" s="249"/>
      <c r="C51" s="249"/>
      <c r="D51" s="250"/>
      <c r="E51" s="251"/>
      <c r="F51" s="252"/>
      <c r="G51" s="253"/>
      <c r="H51" s="254"/>
      <c r="J51" s="243"/>
    </row>
    <row r="52" spans="1:12" ht="21.75">
      <c r="A52" s="255"/>
      <c r="B52" s="254"/>
      <c r="C52" s="249"/>
      <c r="D52" s="256"/>
      <c r="E52" s="251"/>
      <c r="F52" s="257"/>
      <c r="G52" s="258"/>
      <c r="H52" s="259"/>
    </row>
    <row r="53" spans="1:12" ht="21.75">
      <c r="A53" s="249"/>
      <c r="B53" s="249"/>
      <c r="C53" s="249"/>
      <c r="D53" s="256"/>
      <c r="E53" s="251"/>
      <c r="F53" s="257"/>
      <c r="G53" s="258"/>
      <c r="H53" s="259"/>
    </row>
    <row r="54" spans="1:12" ht="21.75">
      <c r="A54" s="249"/>
      <c r="B54" s="249"/>
      <c r="C54" s="249"/>
      <c r="D54" s="256"/>
      <c r="E54" s="251"/>
      <c r="F54" s="257"/>
      <c r="G54" s="258"/>
      <c r="H54" s="249"/>
      <c r="I54" s="208"/>
      <c r="J54" s="208"/>
      <c r="K54" s="208"/>
      <c r="L54" s="208"/>
    </row>
    <row r="55" spans="1:12" ht="21.75">
      <c r="A55" s="249"/>
      <c r="B55" s="249"/>
      <c r="C55" s="249"/>
      <c r="D55" s="256"/>
      <c r="E55" s="251"/>
      <c r="F55" s="260"/>
      <c r="G55" s="258"/>
      <c r="H55" s="249"/>
      <c r="I55" s="208"/>
      <c r="J55" s="208"/>
      <c r="K55" s="208"/>
      <c r="L55" s="208"/>
    </row>
    <row r="56" spans="1:12" ht="21.75">
      <c r="A56" s="249"/>
      <c r="B56" s="249"/>
      <c r="C56" s="249"/>
      <c r="D56" s="256"/>
      <c r="E56" s="251"/>
      <c r="F56" s="260"/>
      <c r="G56" s="258"/>
      <c r="H56" s="249"/>
      <c r="I56" s="208"/>
      <c r="J56" s="208"/>
      <c r="K56" s="208"/>
      <c r="L56" s="208"/>
    </row>
    <row r="57" spans="1:12" ht="21.75">
      <c r="A57" s="249"/>
      <c r="B57" s="249"/>
      <c r="C57" s="249"/>
      <c r="D57" s="250"/>
      <c r="E57" s="251"/>
      <c r="F57" s="252"/>
      <c r="G57" s="253"/>
      <c r="H57" s="254"/>
      <c r="I57" s="208"/>
      <c r="J57" s="208"/>
      <c r="K57" s="208"/>
      <c r="L57" s="208"/>
    </row>
    <row r="58" spans="1:12" ht="21.75">
      <c r="A58" s="255"/>
      <c r="B58" s="254"/>
      <c r="C58" s="249"/>
      <c r="D58" s="256"/>
      <c r="E58" s="251"/>
      <c r="F58" s="257"/>
      <c r="G58" s="258"/>
      <c r="H58" s="259"/>
      <c r="I58" s="208"/>
      <c r="J58" s="208"/>
      <c r="K58" s="208"/>
      <c r="L58" s="208"/>
    </row>
    <row r="59" spans="1:12" ht="21.75">
      <c r="A59" s="249"/>
      <c r="B59" s="249"/>
      <c r="C59" s="249"/>
      <c r="D59" s="256"/>
      <c r="E59" s="251"/>
      <c r="F59" s="257"/>
      <c r="G59" s="258"/>
      <c r="H59" s="259"/>
      <c r="I59" s="208"/>
      <c r="J59" s="208"/>
      <c r="K59" s="208"/>
      <c r="L59" s="208"/>
    </row>
    <row r="60" spans="1:12" ht="21.75">
      <c r="A60" s="249"/>
      <c r="B60" s="249"/>
      <c r="C60" s="249"/>
      <c r="D60" s="256"/>
      <c r="E60" s="251"/>
      <c r="F60" s="257"/>
      <c r="G60" s="258"/>
      <c r="H60" s="249"/>
      <c r="I60" s="208"/>
      <c r="J60" s="208"/>
      <c r="K60" s="208"/>
      <c r="L60" s="208"/>
    </row>
    <row r="61" spans="1:12" ht="21.75">
      <c r="A61" s="249"/>
      <c r="B61" s="249"/>
      <c r="C61" s="249"/>
      <c r="D61" s="256"/>
      <c r="E61" s="251"/>
      <c r="F61" s="260"/>
      <c r="G61" s="258"/>
      <c r="H61" s="249"/>
      <c r="I61" s="208"/>
      <c r="J61" s="208"/>
      <c r="K61" s="208"/>
      <c r="L61" s="208"/>
    </row>
    <row r="62" spans="1:12" ht="21.75">
      <c r="A62" s="249"/>
      <c r="B62" s="249"/>
      <c r="C62" s="249"/>
      <c r="D62" s="256"/>
      <c r="E62" s="251"/>
      <c r="F62" s="260"/>
      <c r="G62" s="258"/>
      <c r="H62" s="249"/>
      <c r="I62" s="208"/>
      <c r="J62" s="208"/>
      <c r="K62" s="208"/>
      <c r="L62" s="208"/>
    </row>
    <row r="63" spans="1:12" ht="21.75">
      <c r="A63" s="249"/>
      <c r="B63" s="249"/>
      <c r="C63" s="249"/>
      <c r="D63" s="250"/>
      <c r="E63" s="251"/>
      <c r="F63" s="252"/>
      <c r="G63" s="253"/>
      <c r="H63" s="254"/>
      <c r="I63" s="208"/>
      <c r="J63" s="208"/>
      <c r="K63" s="208"/>
      <c r="L63" s="208"/>
    </row>
    <row r="64" spans="1:12" ht="21" customHeight="1">
      <c r="A64" s="255"/>
      <c r="B64" s="254"/>
      <c r="C64" s="249"/>
      <c r="D64" s="256"/>
      <c r="E64" s="251"/>
      <c r="F64" s="257"/>
      <c r="G64" s="258"/>
      <c r="H64" s="259"/>
      <c r="I64" s="208"/>
      <c r="J64" s="208"/>
      <c r="K64" s="208"/>
      <c r="L64" s="208"/>
    </row>
    <row r="65" spans="1:12" ht="21.75" hidden="1">
      <c r="A65" s="249"/>
      <c r="B65" s="249"/>
      <c r="C65" s="249"/>
      <c r="D65" s="256"/>
      <c r="E65" s="251"/>
      <c r="F65" s="257"/>
      <c r="G65" s="258"/>
      <c r="H65" s="249"/>
      <c r="I65" s="208"/>
      <c r="J65" s="208"/>
      <c r="K65" s="208"/>
      <c r="L65" s="208"/>
    </row>
    <row r="66" spans="1:12" ht="19.5" customHeight="1">
      <c r="A66" s="249"/>
      <c r="B66" s="249"/>
      <c r="C66" s="249"/>
      <c r="D66" s="256"/>
      <c r="E66" s="251"/>
      <c r="F66" s="260"/>
      <c r="G66" s="258"/>
      <c r="H66" s="249"/>
      <c r="I66" s="208"/>
      <c r="J66" s="208"/>
      <c r="K66" s="208"/>
      <c r="L66" s="208"/>
    </row>
    <row r="67" spans="1:12" ht="21.75">
      <c r="A67" s="249"/>
      <c r="B67" s="249"/>
      <c r="C67" s="249"/>
      <c r="D67" s="256"/>
      <c r="E67" s="251"/>
      <c r="F67" s="260"/>
      <c r="G67" s="258"/>
      <c r="H67" s="249"/>
      <c r="I67" s="208"/>
      <c r="J67" s="208"/>
      <c r="K67" s="208"/>
      <c r="L67" s="208"/>
    </row>
    <row r="68" spans="1:12" ht="21.75">
      <c r="A68" s="249"/>
      <c r="B68" s="249"/>
      <c r="C68" s="249"/>
      <c r="D68" s="250"/>
      <c r="E68" s="251"/>
      <c r="F68" s="252"/>
      <c r="G68" s="253"/>
      <c r="H68" s="254"/>
      <c r="I68" s="208"/>
      <c r="J68" s="261"/>
      <c r="K68" s="208"/>
      <c r="L68" s="208"/>
    </row>
    <row r="69" spans="1:12" ht="21.75">
      <c r="A69" s="249"/>
      <c r="B69" s="249"/>
      <c r="C69" s="249"/>
      <c r="D69" s="250"/>
      <c r="E69" s="251"/>
      <c r="F69" s="252"/>
      <c r="G69" s="253"/>
      <c r="H69" s="249"/>
      <c r="I69" s="208"/>
      <c r="J69" s="261"/>
      <c r="K69" s="208"/>
      <c r="L69" s="208"/>
    </row>
    <row r="70" spans="1:12" ht="21.75">
      <c r="A70" s="255"/>
      <c r="B70" s="254"/>
      <c r="C70" s="249"/>
      <c r="D70" s="256"/>
      <c r="E70" s="251"/>
      <c r="F70" s="257"/>
      <c r="G70" s="258"/>
      <c r="H70" s="259"/>
      <c r="I70" s="208"/>
      <c r="J70" s="208"/>
      <c r="K70" s="208"/>
      <c r="L70" s="208"/>
    </row>
    <row r="71" spans="1:12" ht="21.75">
      <c r="A71" s="249"/>
      <c r="B71" s="249"/>
      <c r="C71" s="249"/>
      <c r="D71" s="256"/>
      <c r="E71" s="251"/>
      <c r="F71" s="257"/>
      <c r="G71" s="258"/>
      <c r="H71" s="259"/>
      <c r="I71" s="208"/>
      <c r="J71" s="208"/>
      <c r="K71" s="208"/>
      <c r="L71" s="208"/>
    </row>
    <row r="72" spans="1:12" ht="21.75">
      <c r="A72" s="249"/>
      <c r="B72" s="249"/>
      <c r="C72" s="249"/>
      <c r="D72" s="256"/>
      <c r="E72" s="251"/>
      <c r="F72" s="257"/>
      <c r="G72" s="258"/>
      <c r="H72" s="249"/>
      <c r="I72" s="208"/>
      <c r="J72" s="208"/>
      <c r="K72" s="208"/>
      <c r="L72" s="208"/>
    </row>
    <row r="73" spans="1:12" ht="21.75">
      <c r="A73" s="249"/>
      <c r="B73" s="249"/>
      <c r="C73" s="249"/>
      <c r="D73" s="256"/>
      <c r="E73" s="251"/>
      <c r="F73" s="260"/>
      <c r="G73" s="258"/>
      <c r="H73" s="249"/>
      <c r="I73" s="208"/>
      <c r="J73" s="208"/>
      <c r="K73" s="208"/>
      <c r="L73" s="208"/>
    </row>
    <row r="74" spans="1:12" ht="21.75">
      <c r="A74" s="249"/>
      <c r="B74" s="249"/>
      <c r="C74" s="249"/>
      <c r="D74" s="250"/>
      <c r="E74" s="251"/>
      <c r="F74" s="252"/>
      <c r="G74" s="253"/>
      <c r="H74" s="254"/>
      <c r="I74" s="208"/>
      <c r="J74" s="208"/>
      <c r="K74" s="208"/>
      <c r="L74" s="208"/>
    </row>
    <row r="75" spans="1:12" ht="21" customHeight="1">
      <c r="A75" s="255"/>
      <c r="B75" s="254"/>
      <c r="C75" s="249"/>
      <c r="D75" s="256"/>
      <c r="E75" s="251"/>
      <c r="F75" s="257"/>
      <c r="G75" s="258"/>
      <c r="H75" s="259"/>
      <c r="I75" s="208"/>
      <c r="J75" s="208"/>
      <c r="K75" s="208"/>
      <c r="L75" s="208"/>
    </row>
    <row r="76" spans="1:12" ht="21.75">
      <c r="A76" s="249"/>
      <c r="B76" s="249"/>
      <c r="C76" s="249"/>
      <c r="D76" s="256"/>
      <c r="E76" s="251"/>
      <c r="F76" s="257"/>
      <c r="G76" s="258"/>
      <c r="H76" s="249"/>
      <c r="I76" s="208"/>
      <c r="J76" s="208"/>
      <c r="K76" s="208"/>
      <c r="L76" s="208"/>
    </row>
    <row r="77" spans="1:12" ht="21.75">
      <c r="A77" s="249"/>
      <c r="B77" s="249"/>
      <c r="C77" s="249"/>
      <c r="D77" s="256"/>
      <c r="E77" s="251"/>
      <c r="F77" s="260"/>
      <c r="G77" s="258"/>
      <c r="H77" s="249"/>
      <c r="I77" s="208"/>
      <c r="J77" s="208"/>
      <c r="K77" s="208"/>
      <c r="L77" s="208"/>
    </row>
    <row r="78" spans="1:12" ht="21.75">
      <c r="A78" s="249"/>
      <c r="B78" s="249"/>
      <c r="C78" s="249"/>
      <c r="D78" s="256"/>
      <c r="E78" s="251"/>
      <c r="F78" s="260"/>
      <c r="G78" s="258"/>
      <c r="H78" s="249"/>
      <c r="I78" s="208"/>
      <c r="J78" s="208"/>
      <c r="K78" s="208"/>
      <c r="L78" s="208"/>
    </row>
    <row r="79" spans="1:12" ht="21.75">
      <c r="A79" s="249"/>
      <c r="B79" s="249"/>
      <c r="C79" s="249"/>
      <c r="D79" s="250"/>
      <c r="E79" s="251"/>
      <c r="F79" s="252"/>
      <c r="G79" s="253"/>
      <c r="H79" s="254"/>
      <c r="I79" s="208"/>
      <c r="J79" s="208"/>
      <c r="K79" s="208"/>
      <c r="L79" s="208"/>
    </row>
    <row r="80" spans="1:12" ht="21.75">
      <c r="A80" s="255"/>
      <c r="B80" s="254"/>
      <c r="C80" s="249"/>
      <c r="D80" s="256"/>
      <c r="E80" s="251"/>
      <c r="F80" s="257"/>
      <c r="G80" s="258"/>
      <c r="H80" s="259"/>
      <c r="I80" s="208"/>
      <c r="J80" s="208"/>
      <c r="K80" s="208"/>
      <c r="L80" s="208"/>
    </row>
    <row r="81" spans="1:15" ht="21.75">
      <c r="A81" s="249"/>
      <c r="B81" s="249"/>
      <c r="C81" s="249"/>
      <c r="D81" s="256"/>
      <c r="E81" s="251"/>
      <c r="F81" s="257"/>
      <c r="G81" s="258"/>
      <c r="H81" s="259"/>
      <c r="I81" s="208"/>
      <c r="J81" s="208"/>
      <c r="K81" s="208"/>
      <c r="L81" s="208"/>
    </row>
    <row r="82" spans="1:15" ht="21.75">
      <c r="A82" s="249"/>
      <c r="B82" s="249"/>
      <c r="C82" s="249"/>
      <c r="D82" s="256"/>
      <c r="E82" s="251"/>
      <c r="F82" s="257"/>
      <c r="G82" s="258"/>
      <c r="H82" s="249"/>
      <c r="I82" s="208"/>
      <c r="J82" s="208"/>
      <c r="K82" s="208"/>
      <c r="L82" s="208"/>
      <c r="O82" s="164"/>
    </row>
    <row r="83" spans="1:15" ht="21.75">
      <c r="A83" s="249"/>
      <c r="B83" s="249"/>
      <c r="C83" s="249"/>
      <c r="D83" s="256"/>
      <c r="E83" s="251"/>
      <c r="F83" s="260"/>
      <c r="G83" s="258"/>
      <c r="H83" s="249"/>
      <c r="I83" s="208"/>
      <c r="J83" s="208"/>
      <c r="K83" s="208"/>
      <c r="L83" s="208"/>
      <c r="O83" s="164"/>
    </row>
    <row r="84" spans="1:15" ht="21.75">
      <c r="A84" s="249"/>
      <c r="B84" s="249"/>
      <c r="C84" s="249"/>
      <c r="D84" s="250"/>
      <c r="E84" s="251"/>
      <c r="F84" s="252"/>
      <c r="G84" s="253"/>
      <c r="H84" s="254"/>
      <c r="I84" s="208"/>
      <c r="J84" s="208"/>
      <c r="K84" s="208"/>
      <c r="L84" s="208"/>
      <c r="O84" s="164"/>
    </row>
    <row r="85" spans="1:15" s="264" customFormat="1">
      <c r="A85" s="209"/>
      <c r="B85" s="209"/>
      <c r="C85" s="209"/>
      <c r="D85" s="209"/>
      <c r="E85" s="209"/>
      <c r="F85" s="262"/>
      <c r="G85" s="209"/>
      <c r="H85" s="209"/>
      <c r="I85" s="263"/>
      <c r="J85" s="263"/>
      <c r="K85" s="263"/>
      <c r="L85" s="263"/>
    </row>
    <row r="86" spans="1:15" ht="21.75">
      <c r="A86" s="255"/>
      <c r="B86" s="254"/>
      <c r="C86" s="249"/>
      <c r="D86" s="249"/>
      <c r="E86" s="249"/>
      <c r="F86" s="265"/>
      <c r="G86" s="251"/>
      <c r="H86" s="266"/>
      <c r="I86" s="208"/>
      <c r="J86" s="208"/>
      <c r="K86" s="208"/>
      <c r="L86" s="208"/>
      <c r="O86" s="164"/>
    </row>
    <row r="87" spans="1:15" ht="21.75">
      <c r="A87" s="249"/>
      <c r="B87" s="249"/>
      <c r="C87" s="249"/>
      <c r="D87" s="250"/>
      <c r="E87" s="251"/>
      <c r="F87" s="257"/>
      <c r="G87" s="258"/>
      <c r="H87" s="249"/>
      <c r="I87" s="208"/>
      <c r="J87" s="208"/>
      <c r="K87" s="208"/>
      <c r="L87" s="208"/>
      <c r="O87" s="164"/>
    </row>
    <row r="88" spans="1:15" ht="21.75">
      <c r="A88" s="249"/>
      <c r="B88" s="249"/>
      <c r="C88" s="249"/>
      <c r="D88" s="256"/>
      <c r="E88" s="251"/>
      <c r="F88" s="257"/>
      <c r="G88" s="258"/>
      <c r="H88" s="266"/>
      <c r="I88" s="208"/>
      <c r="J88" s="208"/>
      <c r="K88" s="208"/>
      <c r="L88" s="208"/>
      <c r="O88" s="164"/>
    </row>
    <row r="89" spans="1:15" ht="21.75">
      <c r="A89" s="249"/>
      <c r="B89" s="249"/>
      <c r="C89" s="249"/>
      <c r="D89" s="256"/>
      <c r="E89" s="251"/>
      <c r="F89" s="257"/>
      <c r="G89" s="258"/>
      <c r="H89" s="249"/>
      <c r="I89" s="208"/>
      <c r="J89" s="208"/>
      <c r="K89" s="208"/>
      <c r="L89" s="208"/>
    </row>
    <row r="90" spans="1:15" ht="21.75">
      <c r="A90" s="249"/>
      <c r="B90" s="249"/>
      <c r="C90" s="249"/>
      <c r="D90" s="256"/>
      <c r="E90" s="251"/>
      <c r="F90" s="257"/>
      <c r="G90" s="258"/>
      <c r="H90" s="249"/>
      <c r="I90" s="208"/>
      <c r="J90" s="208"/>
      <c r="K90" s="208"/>
      <c r="L90" s="208"/>
    </row>
    <row r="91" spans="1:15" ht="21.75">
      <c r="A91" s="249"/>
      <c r="B91" s="249"/>
      <c r="C91" s="249"/>
      <c r="D91" s="250"/>
      <c r="E91" s="251"/>
      <c r="F91" s="267"/>
      <c r="G91" s="258"/>
      <c r="H91" s="249"/>
      <c r="I91" s="208"/>
      <c r="J91" s="208"/>
      <c r="K91" s="208"/>
      <c r="L91" s="208"/>
    </row>
    <row r="92" spans="1:15" ht="21.75">
      <c r="A92" s="249"/>
      <c r="B92" s="249"/>
      <c r="C92" s="249"/>
      <c r="D92" s="250"/>
      <c r="E92" s="251"/>
      <c r="F92" s="252"/>
      <c r="G92" s="253"/>
      <c r="H92" s="254"/>
      <c r="I92" s="208"/>
      <c r="J92" s="208"/>
      <c r="K92" s="208"/>
      <c r="L92" s="208"/>
    </row>
    <row r="93" spans="1:15">
      <c r="A93" s="209"/>
      <c r="B93" s="209"/>
      <c r="C93" s="209"/>
      <c r="D93" s="209"/>
      <c r="E93" s="209"/>
      <c r="F93" s="262"/>
      <c r="G93" s="209"/>
      <c r="H93" s="209"/>
      <c r="I93" s="208"/>
      <c r="J93" s="208"/>
      <c r="K93" s="208"/>
      <c r="L93" s="208"/>
    </row>
    <row r="94" spans="1:15" ht="21.75">
      <c r="A94" s="255"/>
      <c r="B94" s="254"/>
      <c r="C94" s="249"/>
      <c r="D94" s="249"/>
      <c r="E94" s="249"/>
      <c r="F94" s="265"/>
      <c r="G94" s="251"/>
      <c r="H94" s="249"/>
      <c r="I94" s="208"/>
      <c r="J94" s="208"/>
      <c r="K94" s="208"/>
      <c r="L94" s="208"/>
    </row>
    <row r="95" spans="1:15" ht="21.75">
      <c r="A95" s="249"/>
      <c r="B95" s="249"/>
      <c r="C95" s="249"/>
      <c r="D95" s="256"/>
      <c r="E95" s="251"/>
      <c r="F95" s="257"/>
      <c r="G95" s="258"/>
      <c r="H95" s="266"/>
      <c r="I95" s="208"/>
      <c r="J95" s="208"/>
      <c r="K95" s="208"/>
      <c r="L95" s="208"/>
    </row>
    <row r="96" spans="1:15" ht="21.75">
      <c r="A96" s="249"/>
      <c r="B96" s="249"/>
      <c r="C96" s="249"/>
      <c r="D96" s="268"/>
      <c r="E96" s="251"/>
      <c r="F96" s="257"/>
      <c r="G96" s="258"/>
      <c r="H96" s="249"/>
      <c r="I96" s="208"/>
      <c r="J96" s="208"/>
      <c r="K96" s="208"/>
      <c r="L96" s="208"/>
    </row>
    <row r="97" spans="1:15" ht="21.75">
      <c r="A97" s="249"/>
      <c r="B97" s="249"/>
      <c r="C97" s="249"/>
      <c r="D97" s="250"/>
      <c r="E97" s="251"/>
      <c r="F97" s="267"/>
      <c r="G97" s="258"/>
      <c r="H97" s="249"/>
      <c r="I97" s="208"/>
      <c r="J97" s="208"/>
      <c r="K97" s="208"/>
      <c r="L97" s="208"/>
    </row>
    <row r="98" spans="1:15" ht="21.75">
      <c r="A98" s="249"/>
      <c r="B98" s="249"/>
      <c r="C98" s="249"/>
      <c r="D98" s="250"/>
      <c r="E98" s="251"/>
      <c r="F98" s="252"/>
      <c r="G98" s="253"/>
      <c r="H98" s="254"/>
      <c r="I98" s="208"/>
      <c r="J98" s="208"/>
      <c r="K98" s="208"/>
      <c r="L98" s="208"/>
      <c r="O98" s="164"/>
    </row>
    <row r="99" spans="1:15">
      <c r="A99" s="208"/>
      <c r="B99" s="209"/>
      <c r="C99" s="208"/>
      <c r="D99" s="208"/>
      <c r="E99" s="208"/>
      <c r="F99" s="210"/>
      <c r="G99" s="208"/>
      <c r="H99" s="208"/>
      <c r="I99" s="208"/>
      <c r="J99" s="208"/>
      <c r="K99" s="208"/>
      <c r="L99" s="208"/>
      <c r="O99" s="164"/>
    </row>
    <row r="100" spans="1:15">
      <c r="A100" s="208"/>
      <c r="B100" s="209"/>
      <c r="C100" s="208"/>
      <c r="D100" s="208"/>
      <c r="E100" s="208"/>
      <c r="F100" s="210"/>
      <c r="G100" s="208"/>
      <c r="H100" s="208"/>
      <c r="I100" s="208"/>
      <c r="J100" s="208"/>
      <c r="K100" s="208"/>
      <c r="L100" s="208"/>
      <c r="O100" s="164"/>
    </row>
    <row r="101" spans="1:15">
      <c r="A101" s="208"/>
      <c r="B101" s="209"/>
      <c r="C101" s="208"/>
      <c r="D101" s="208"/>
      <c r="E101" s="208"/>
      <c r="F101" s="210"/>
      <c r="G101" s="208"/>
      <c r="H101" s="208"/>
      <c r="I101" s="208"/>
      <c r="J101" s="208"/>
      <c r="K101" s="208"/>
      <c r="L101" s="208"/>
      <c r="O101" s="164"/>
    </row>
    <row r="102" spans="1:15">
      <c r="A102" s="208"/>
      <c r="B102" s="209"/>
      <c r="C102" s="208"/>
      <c r="D102" s="208"/>
      <c r="E102" s="208"/>
      <c r="F102" s="210"/>
      <c r="G102" s="208"/>
      <c r="H102" s="208"/>
      <c r="I102" s="208"/>
      <c r="J102" s="208"/>
      <c r="K102" s="208"/>
      <c r="L102" s="208"/>
      <c r="O102" s="164"/>
    </row>
    <row r="103" spans="1:15">
      <c r="A103" s="208"/>
      <c r="B103" s="209"/>
      <c r="C103" s="208"/>
      <c r="D103" s="208"/>
      <c r="E103" s="208"/>
      <c r="F103" s="210"/>
      <c r="G103" s="208"/>
      <c r="H103" s="208"/>
      <c r="I103" s="208"/>
      <c r="J103" s="208"/>
      <c r="K103" s="208"/>
      <c r="L103" s="208"/>
    </row>
    <row r="104" spans="1:15">
      <c r="A104" s="208"/>
      <c r="B104" s="209"/>
      <c r="C104" s="208"/>
      <c r="D104" s="208"/>
      <c r="E104" s="208"/>
      <c r="F104" s="210"/>
      <c r="G104" s="208"/>
      <c r="H104" s="208"/>
      <c r="I104" s="208"/>
      <c r="J104" s="208"/>
      <c r="K104" s="208"/>
      <c r="L104" s="208"/>
    </row>
    <row r="105" spans="1:15">
      <c r="A105" s="208"/>
      <c r="B105" s="209"/>
      <c r="C105" s="208"/>
      <c r="D105" s="208"/>
      <c r="E105" s="208"/>
      <c r="F105" s="210"/>
      <c r="G105" s="208"/>
      <c r="H105" s="208"/>
      <c r="I105" s="208"/>
      <c r="J105" s="208"/>
      <c r="K105" s="208"/>
      <c r="L105" s="208"/>
    </row>
    <row r="106" spans="1:15">
      <c r="A106" s="208"/>
      <c r="B106" s="209"/>
      <c r="C106" s="208"/>
      <c r="D106" s="208"/>
      <c r="E106" s="208"/>
      <c r="F106" s="210"/>
      <c r="G106" s="208"/>
      <c r="H106" s="208"/>
      <c r="I106" s="208"/>
      <c r="J106" s="208"/>
      <c r="K106" s="208"/>
      <c r="L106" s="208"/>
    </row>
    <row r="107" spans="1:15">
      <c r="A107" s="208"/>
      <c r="B107" s="209"/>
      <c r="C107" s="208"/>
      <c r="D107" s="208"/>
      <c r="E107" s="208"/>
      <c r="F107" s="210"/>
      <c r="G107" s="208"/>
      <c r="H107" s="208"/>
      <c r="I107" s="208"/>
      <c r="J107" s="208"/>
      <c r="K107" s="208"/>
      <c r="L107" s="208"/>
    </row>
    <row r="108" spans="1:15">
      <c r="A108" s="208"/>
      <c r="B108" s="209"/>
      <c r="C108" s="208"/>
      <c r="D108" s="208"/>
      <c r="E108" s="208"/>
      <c r="F108" s="210"/>
      <c r="G108" s="208"/>
      <c r="H108" s="208"/>
      <c r="I108" s="208"/>
      <c r="J108" s="208"/>
      <c r="K108" s="208"/>
      <c r="L108" s="208"/>
    </row>
    <row r="109" spans="1:15">
      <c r="I109" s="208"/>
      <c r="J109" s="208"/>
      <c r="K109" s="208"/>
      <c r="L109" s="208"/>
    </row>
    <row r="110" spans="1:15">
      <c r="I110" s="208"/>
      <c r="J110" s="208"/>
      <c r="K110" s="208"/>
      <c r="L110" s="208"/>
    </row>
    <row r="111" spans="1:15">
      <c r="I111" s="208"/>
      <c r="J111" s="208"/>
      <c r="K111" s="208"/>
      <c r="L111" s="208"/>
    </row>
    <row r="112" spans="1:15">
      <c r="I112" s="208"/>
      <c r="J112" s="208"/>
      <c r="K112" s="208"/>
      <c r="L112" s="208"/>
    </row>
  </sheetData>
  <mergeCells count="6">
    <mergeCell ref="A1:H1"/>
    <mergeCell ref="A2:A3"/>
    <mergeCell ref="B2:C3"/>
    <mergeCell ref="D2:D3"/>
    <mergeCell ref="E2:E3"/>
    <mergeCell ref="H2:H3"/>
  </mergeCells>
  <hyperlinks>
    <hyperlink ref="K16" r:id="rId1"/>
    <hyperlink ref="K15" r:id="rId2"/>
    <hyperlink ref="K17" r:id="rId3"/>
  </hyperlinks>
  <pageMargins left="0.70866141732283472" right="0.70866141732283472" top="0.98425196850393704" bottom="0.74803149606299213" header="0" footer="0"/>
  <pageSetup paperSize="9" scale="80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P158"/>
  <sheetViews>
    <sheetView topLeftCell="A64" zoomScaleNormal="100" workbookViewId="0">
      <selection activeCell="S94" sqref="S94"/>
    </sheetView>
  </sheetViews>
  <sheetFormatPr defaultColWidth="8" defaultRowHeight="21"/>
  <cols>
    <col min="1" max="1" width="6.7109375" style="164" customWidth="1"/>
    <col min="2" max="2" width="2.7109375" style="269" customWidth="1"/>
    <col min="3" max="3" width="58.42578125" style="164" customWidth="1"/>
    <col min="4" max="4" width="7.140625" style="164" customWidth="1"/>
    <col min="5" max="5" width="6.5703125" style="164" customWidth="1"/>
    <col min="6" max="6" width="10.42578125" style="270" customWidth="1"/>
    <col min="7" max="7" width="9.7109375" style="164" customWidth="1"/>
    <col min="8" max="8" width="8.28515625" style="164" customWidth="1"/>
    <col min="9" max="9" width="1" style="164" customWidth="1"/>
    <col min="10" max="12" width="8" style="164" customWidth="1"/>
    <col min="13" max="13" width="16.7109375" style="164" customWidth="1"/>
    <col min="14" max="14" width="9.42578125" style="164" customWidth="1"/>
    <col min="15" max="15" width="10.5703125" style="165" customWidth="1"/>
    <col min="16" max="16" width="10.85546875" style="164" customWidth="1"/>
    <col min="17" max="17" width="17.5703125" style="164" customWidth="1"/>
    <col min="18" max="256" width="8" style="164"/>
    <col min="257" max="257" width="7.28515625" style="164" customWidth="1"/>
    <col min="258" max="258" width="3.42578125" style="164" customWidth="1"/>
    <col min="259" max="259" width="48.140625" style="164" customWidth="1"/>
    <col min="260" max="260" width="8" style="164" customWidth="1"/>
    <col min="261" max="261" width="9.5703125" style="164" customWidth="1"/>
    <col min="262" max="262" width="10.42578125" style="164" customWidth="1"/>
    <col min="263" max="263" width="11.42578125" style="164" customWidth="1"/>
    <col min="264" max="264" width="9" style="164" bestFit="1" customWidth="1"/>
    <col min="265" max="265" width="1" style="164" customWidth="1"/>
    <col min="266" max="268" width="8" style="164" customWidth="1"/>
    <col min="269" max="269" width="16.7109375" style="164" customWidth="1"/>
    <col min="270" max="270" width="9.42578125" style="164" customWidth="1"/>
    <col min="271" max="271" width="10.5703125" style="164" customWidth="1"/>
    <col min="272" max="272" width="10.85546875" style="164" customWidth="1"/>
    <col min="273" max="273" width="17.5703125" style="164" customWidth="1"/>
    <col min="274" max="512" width="8" style="164"/>
    <col min="513" max="513" width="7.28515625" style="164" customWidth="1"/>
    <col min="514" max="514" width="3.42578125" style="164" customWidth="1"/>
    <col min="515" max="515" width="48.140625" style="164" customWidth="1"/>
    <col min="516" max="516" width="8" style="164" customWidth="1"/>
    <col min="517" max="517" width="9.5703125" style="164" customWidth="1"/>
    <col min="518" max="518" width="10.42578125" style="164" customWidth="1"/>
    <col min="519" max="519" width="11.42578125" style="164" customWidth="1"/>
    <col min="520" max="520" width="9" style="164" bestFit="1" customWidth="1"/>
    <col min="521" max="521" width="1" style="164" customWidth="1"/>
    <col min="522" max="524" width="8" style="164" customWidth="1"/>
    <col min="525" max="525" width="16.7109375" style="164" customWidth="1"/>
    <col min="526" max="526" width="9.42578125" style="164" customWidth="1"/>
    <col min="527" max="527" width="10.5703125" style="164" customWidth="1"/>
    <col min="528" max="528" width="10.85546875" style="164" customWidth="1"/>
    <col min="529" max="529" width="17.5703125" style="164" customWidth="1"/>
    <col min="530" max="768" width="8" style="164"/>
    <col min="769" max="769" width="7.28515625" style="164" customWidth="1"/>
    <col min="770" max="770" width="3.42578125" style="164" customWidth="1"/>
    <col min="771" max="771" width="48.140625" style="164" customWidth="1"/>
    <col min="772" max="772" width="8" style="164" customWidth="1"/>
    <col min="773" max="773" width="9.5703125" style="164" customWidth="1"/>
    <col min="774" max="774" width="10.42578125" style="164" customWidth="1"/>
    <col min="775" max="775" width="11.42578125" style="164" customWidth="1"/>
    <col min="776" max="776" width="9" style="164" bestFit="1" customWidth="1"/>
    <col min="777" max="777" width="1" style="164" customWidth="1"/>
    <col min="778" max="780" width="8" style="164" customWidth="1"/>
    <col min="781" max="781" width="16.7109375" style="164" customWidth="1"/>
    <col min="782" max="782" width="9.42578125" style="164" customWidth="1"/>
    <col min="783" max="783" width="10.5703125" style="164" customWidth="1"/>
    <col min="784" max="784" width="10.85546875" style="164" customWidth="1"/>
    <col min="785" max="785" width="17.5703125" style="164" customWidth="1"/>
    <col min="786" max="1024" width="8" style="164"/>
    <col min="1025" max="1025" width="7.28515625" style="164" customWidth="1"/>
    <col min="1026" max="1026" width="3.42578125" style="164" customWidth="1"/>
    <col min="1027" max="1027" width="48.140625" style="164" customWidth="1"/>
    <col min="1028" max="1028" width="8" style="164" customWidth="1"/>
    <col min="1029" max="1029" width="9.5703125" style="164" customWidth="1"/>
    <col min="1030" max="1030" width="10.42578125" style="164" customWidth="1"/>
    <col min="1031" max="1031" width="11.42578125" style="164" customWidth="1"/>
    <col min="1032" max="1032" width="9" style="164" bestFit="1" customWidth="1"/>
    <col min="1033" max="1033" width="1" style="164" customWidth="1"/>
    <col min="1034" max="1036" width="8" style="164" customWidth="1"/>
    <col min="1037" max="1037" width="16.7109375" style="164" customWidth="1"/>
    <col min="1038" max="1038" width="9.42578125" style="164" customWidth="1"/>
    <col min="1039" max="1039" width="10.5703125" style="164" customWidth="1"/>
    <col min="1040" max="1040" width="10.85546875" style="164" customWidth="1"/>
    <col min="1041" max="1041" width="17.5703125" style="164" customWidth="1"/>
    <col min="1042" max="1280" width="8" style="164"/>
    <col min="1281" max="1281" width="7.28515625" style="164" customWidth="1"/>
    <col min="1282" max="1282" width="3.42578125" style="164" customWidth="1"/>
    <col min="1283" max="1283" width="48.140625" style="164" customWidth="1"/>
    <col min="1284" max="1284" width="8" style="164" customWidth="1"/>
    <col min="1285" max="1285" width="9.5703125" style="164" customWidth="1"/>
    <col min="1286" max="1286" width="10.42578125" style="164" customWidth="1"/>
    <col min="1287" max="1287" width="11.42578125" style="164" customWidth="1"/>
    <col min="1288" max="1288" width="9" style="164" bestFit="1" customWidth="1"/>
    <col min="1289" max="1289" width="1" style="164" customWidth="1"/>
    <col min="1290" max="1292" width="8" style="164" customWidth="1"/>
    <col min="1293" max="1293" width="16.7109375" style="164" customWidth="1"/>
    <col min="1294" max="1294" width="9.42578125" style="164" customWidth="1"/>
    <col min="1295" max="1295" width="10.5703125" style="164" customWidth="1"/>
    <col min="1296" max="1296" width="10.85546875" style="164" customWidth="1"/>
    <col min="1297" max="1297" width="17.5703125" style="164" customWidth="1"/>
    <col min="1298" max="1536" width="8" style="164"/>
    <col min="1537" max="1537" width="7.28515625" style="164" customWidth="1"/>
    <col min="1538" max="1538" width="3.42578125" style="164" customWidth="1"/>
    <col min="1539" max="1539" width="48.140625" style="164" customWidth="1"/>
    <col min="1540" max="1540" width="8" style="164" customWidth="1"/>
    <col min="1541" max="1541" width="9.5703125" style="164" customWidth="1"/>
    <col min="1542" max="1542" width="10.42578125" style="164" customWidth="1"/>
    <col min="1543" max="1543" width="11.42578125" style="164" customWidth="1"/>
    <col min="1544" max="1544" width="9" style="164" bestFit="1" customWidth="1"/>
    <col min="1545" max="1545" width="1" style="164" customWidth="1"/>
    <col min="1546" max="1548" width="8" style="164" customWidth="1"/>
    <col min="1549" max="1549" width="16.7109375" style="164" customWidth="1"/>
    <col min="1550" max="1550" width="9.42578125" style="164" customWidth="1"/>
    <col min="1551" max="1551" width="10.5703125" style="164" customWidth="1"/>
    <col min="1552" max="1552" width="10.85546875" style="164" customWidth="1"/>
    <col min="1553" max="1553" width="17.5703125" style="164" customWidth="1"/>
    <col min="1554" max="1792" width="8" style="164"/>
    <col min="1793" max="1793" width="7.28515625" style="164" customWidth="1"/>
    <col min="1794" max="1794" width="3.42578125" style="164" customWidth="1"/>
    <col min="1795" max="1795" width="48.140625" style="164" customWidth="1"/>
    <col min="1796" max="1796" width="8" style="164" customWidth="1"/>
    <col min="1797" max="1797" width="9.5703125" style="164" customWidth="1"/>
    <col min="1798" max="1798" width="10.42578125" style="164" customWidth="1"/>
    <col min="1799" max="1799" width="11.42578125" style="164" customWidth="1"/>
    <col min="1800" max="1800" width="9" style="164" bestFit="1" customWidth="1"/>
    <col min="1801" max="1801" width="1" style="164" customWidth="1"/>
    <col min="1802" max="1804" width="8" style="164" customWidth="1"/>
    <col min="1805" max="1805" width="16.7109375" style="164" customWidth="1"/>
    <col min="1806" max="1806" width="9.42578125" style="164" customWidth="1"/>
    <col min="1807" max="1807" width="10.5703125" style="164" customWidth="1"/>
    <col min="1808" max="1808" width="10.85546875" style="164" customWidth="1"/>
    <col min="1809" max="1809" width="17.5703125" style="164" customWidth="1"/>
    <col min="1810" max="2048" width="8" style="164"/>
    <col min="2049" max="2049" width="7.28515625" style="164" customWidth="1"/>
    <col min="2050" max="2050" width="3.42578125" style="164" customWidth="1"/>
    <col min="2051" max="2051" width="48.140625" style="164" customWidth="1"/>
    <col min="2052" max="2052" width="8" style="164" customWidth="1"/>
    <col min="2053" max="2053" width="9.5703125" style="164" customWidth="1"/>
    <col min="2054" max="2054" width="10.42578125" style="164" customWidth="1"/>
    <col min="2055" max="2055" width="11.42578125" style="164" customWidth="1"/>
    <col min="2056" max="2056" width="9" style="164" bestFit="1" customWidth="1"/>
    <col min="2057" max="2057" width="1" style="164" customWidth="1"/>
    <col min="2058" max="2060" width="8" style="164" customWidth="1"/>
    <col min="2061" max="2061" width="16.7109375" style="164" customWidth="1"/>
    <col min="2062" max="2062" width="9.42578125" style="164" customWidth="1"/>
    <col min="2063" max="2063" width="10.5703125" style="164" customWidth="1"/>
    <col min="2064" max="2064" width="10.85546875" style="164" customWidth="1"/>
    <col min="2065" max="2065" width="17.5703125" style="164" customWidth="1"/>
    <col min="2066" max="2304" width="8" style="164"/>
    <col min="2305" max="2305" width="7.28515625" style="164" customWidth="1"/>
    <col min="2306" max="2306" width="3.42578125" style="164" customWidth="1"/>
    <col min="2307" max="2307" width="48.140625" style="164" customWidth="1"/>
    <col min="2308" max="2308" width="8" style="164" customWidth="1"/>
    <col min="2309" max="2309" width="9.5703125" style="164" customWidth="1"/>
    <col min="2310" max="2310" width="10.42578125" style="164" customWidth="1"/>
    <col min="2311" max="2311" width="11.42578125" style="164" customWidth="1"/>
    <col min="2312" max="2312" width="9" style="164" bestFit="1" customWidth="1"/>
    <col min="2313" max="2313" width="1" style="164" customWidth="1"/>
    <col min="2314" max="2316" width="8" style="164" customWidth="1"/>
    <col min="2317" max="2317" width="16.7109375" style="164" customWidth="1"/>
    <col min="2318" max="2318" width="9.42578125" style="164" customWidth="1"/>
    <col min="2319" max="2319" width="10.5703125" style="164" customWidth="1"/>
    <col min="2320" max="2320" width="10.85546875" style="164" customWidth="1"/>
    <col min="2321" max="2321" width="17.5703125" style="164" customWidth="1"/>
    <col min="2322" max="2560" width="8" style="164"/>
    <col min="2561" max="2561" width="7.28515625" style="164" customWidth="1"/>
    <col min="2562" max="2562" width="3.42578125" style="164" customWidth="1"/>
    <col min="2563" max="2563" width="48.140625" style="164" customWidth="1"/>
    <col min="2564" max="2564" width="8" style="164" customWidth="1"/>
    <col min="2565" max="2565" width="9.5703125" style="164" customWidth="1"/>
    <col min="2566" max="2566" width="10.42578125" style="164" customWidth="1"/>
    <col min="2567" max="2567" width="11.42578125" style="164" customWidth="1"/>
    <col min="2568" max="2568" width="9" style="164" bestFit="1" customWidth="1"/>
    <col min="2569" max="2569" width="1" style="164" customWidth="1"/>
    <col min="2570" max="2572" width="8" style="164" customWidth="1"/>
    <col min="2573" max="2573" width="16.7109375" style="164" customWidth="1"/>
    <col min="2574" max="2574" width="9.42578125" style="164" customWidth="1"/>
    <col min="2575" max="2575" width="10.5703125" style="164" customWidth="1"/>
    <col min="2576" max="2576" width="10.85546875" style="164" customWidth="1"/>
    <col min="2577" max="2577" width="17.5703125" style="164" customWidth="1"/>
    <col min="2578" max="2816" width="8" style="164"/>
    <col min="2817" max="2817" width="7.28515625" style="164" customWidth="1"/>
    <col min="2818" max="2818" width="3.42578125" style="164" customWidth="1"/>
    <col min="2819" max="2819" width="48.140625" style="164" customWidth="1"/>
    <col min="2820" max="2820" width="8" style="164" customWidth="1"/>
    <col min="2821" max="2821" width="9.5703125" style="164" customWidth="1"/>
    <col min="2822" max="2822" width="10.42578125" style="164" customWidth="1"/>
    <col min="2823" max="2823" width="11.42578125" style="164" customWidth="1"/>
    <col min="2824" max="2824" width="9" style="164" bestFit="1" customWidth="1"/>
    <col min="2825" max="2825" width="1" style="164" customWidth="1"/>
    <col min="2826" max="2828" width="8" style="164" customWidth="1"/>
    <col min="2829" max="2829" width="16.7109375" style="164" customWidth="1"/>
    <col min="2830" max="2830" width="9.42578125" style="164" customWidth="1"/>
    <col min="2831" max="2831" width="10.5703125" style="164" customWidth="1"/>
    <col min="2832" max="2832" width="10.85546875" style="164" customWidth="1"/>
    <col min="2833" max="2833" width="17.5703125" style="164" customWidth="1"/>
    <col min="2834" max="3072" width="8" style="164"/>
    <col min="3073" max="3073" width="7.28515625" style="164" customWidth="1"/>
    <col min="3074" max="3074" width="3.42578125" style="164" customWidth="1"/>
    <col min="3075" max="3075" width="48.140625" style="164" customWidth="1"/>
    <col min="3076" max="3076" width="8" style="164" customWidth="1"/>
    <col min="3077" max="3077" width="9.5703125" style="164" customWidth="1"/>
    <col min="3078" max="3078" width="10.42578125" style="164" customWidth="1"/>
    <col min="3079" max="3079" width="11.42578125" style="164" customWidth="1"/>
    <col min="3080" max="3080" width="9" style="164" bestFit="1" customWidth="1"/>
    <col min="3081" max="3081" width="1" style="164" customWidth="1"/>
    <col min="3082" max="3084" width="8" style="164" customWidth="1"/>
    <col min="3085" max="3085" width="16.7109375" style="164" customWidth="1"/>
    <col min="3086" max="3086" width="9.42578125" style="164" customWidth="1"/>
    <col min="3087" max="3087" width="10.5703125" style="164" customWidth="1"/>
    <col min="3088" max="3088" width="10.85546875" style="164" customWidth="1"/>
    <col min="3089" max="3089" width="17.5703125" style="164" customWidth="1"/>
    <col min="3090" max="3328" width="8" style="164"/>
    <col min="3329" max="3329" width="7.28515625" style="164" customWidth="1"/>
    <col min="3330" max="3330" width="3.42578125" style="164" customWidth="1"/>
    <col min="3331" max="3331" width="48.140625" style="164" customWidth="1"/>
    <col min="3332" max="3332" width="8" style="164" customWidth="1"/>
    <col min="3333" max="3333" width="9.5703125" style="164" customWidth="1"/>
    <col min="3334" max="3334" width="10.42578125" style="164" customWidth="1"/>
    <col min="3335" max="3335" width="11.42578125" style="164" customWidth="1"/>
    <col min="3336" max="3336" width="9" style="164" bestFit="1" customWidth="1"/>
    <col min="3337" max="3337" width="1" style="164" customWidth="1"/>
    <col min="3338" max="3340" width="8" style="164" customWidth="1"/>
    <col min="3341" max="3341" width="16.7109375" style="164" customWidth="1"/>
    <col min="3342" max="3342" width="9.42578125" style="164" customWidth="1"/>
    <col min="3343" max="3343" width="10.5703125" style="164" customWidth="1"/>
    <col min="3344" max="3344" width="10.85546875" style="164" customWidth="1"/>
    <col min="3345" max="3345" width="17.5703125" style="164" customWidth="1"/>
    <col min="3346" max="3584" width="8" style="164"/>
    <col min="3585" max="3585" width="7.28515625" style="164" customWidth="1"/>
    <col min="3586" max="3586" width="3.42578125" style="164" customWidth="1"/>
    <col min="3587" max="3587" width="48.140625" style="164" customWidth="1"/>
    <col min="3588" max="3588" width="8" style="164" customWidth="1"/>
    <col min="3589" max="3589" width="9.5703125" style="164" customWidth="1"/>
    <col min="3590" max="3590" width="10.42578125" style="164" customWidth="1"/>
    <col min="3591" max="3591" width="11.42578125" style="164" customWidth="1"/>
    <col min="3592" max="3592" width="9" style="164" bestFit="1" customWidth="1"/>
    <col min="3593" max="3593" width="1" style="164" customWidth="1"/>
    <col min="3594" max="3596" width="8" style="164" customWidth="1"/>
    <col min="3597" max="3597" width="16.7109375" style="164" customWidth="1"/>
    <col min="3598" max="3598" width="9.42578125" style="164" customWidth="1"/>
    <col min="3599" max="3599" width="10.5703125" style="164" customWidth="1"/>
    <col min="3600" max="3600" width="10.85546875" style="164" customWidth="1"/>
    <col min="3601" max="3601" width="17.5703125" style="164" customWidth="1"/>
    <col min="3602" max="3840" width="8" style="164"/>
    <col min="3841" max="3841" width="7.28515625" style="164" customWidth="1"/>
    <col min="3842" max="3842" width="3.42578125" style="164" customWidth="1"/>
    <col min="3843" max="3843" width="48.140625" style="164" customWidth="1"/>
    <col min="3844" max="3844" width="8" style="164" customWidth="1"/>
    <col min="3845" max="3845" width="9.5703125" style="164" customWidth="1"/>
    <col min="3846" max="3846" width="10.42578125" style="164" customWidth="1"/>
    <col min="3847" max="3847" width="11.42578125" style="164" customWidth="1"/>
    <col min="3848" max="3848" width="9" style="164" bestFit="1" customWidth="1"/>
    <col min="3849" max="3849" width="1" style="164" customWidth="1"/>
    <col min="3850" max="3852" width="8" style="164" customWidth="1"/>
    <col min="3853" max="3853" width="16.7109375" style="164" customWidth="1"/>
    <col min="3854" max="3854" width="9.42578125" style="164" customWidth="1"/>
    <col min="3855" max="3855" width="10.5703125" style="164" customWidth="1"/>
    <col min="3856" max="3856" width="10.85546875" style="164" customWidth="1"/>
    <col min="3857" max="3857" width="17.5703125" style="164" customWidth="1"/>
    <col min="3858" max="4096" width="8" style="164"/>
    <col min="4097" max="4097" width="7.28515625" style="164" customWidth="1"/>
    <col min="4098" max="4098" width="3.42578125" style="164" customWidth="1"/>
    <col min="4099" max="4099" width="48.140625" style="164" customWidth="1"/>
    <col min="4100" max="4100" width="8" style="164" customWidth="1"/>
    <col min="4101" max="4101" width="9.5703125" style="164" customWidth="1"/>
    <col min="4102" max="4102" width="10.42578125" style="164" customWidth="1"/>
    <col min="4103" max="4103" width="11.42578125" style="164" customWidth="1"/>
    <col min="4104" max="4104" width="9" style="164" bestFit="1" customWidth="1"/>
    <col min="4105" max="4105" width="1" style="164" customWidth="1"/>
    <col min="4106" max="4108" width="8" style="164" customWidth="1"/>
    <col min="4109" max="4109" width="16.7109375" style="164" customWidth="1"/>
    <col min="4110" max="4110" width="9.42578125" style="164" customWidth="1"/>
    <col min="4111" max="4111" width="10.5703125" style="164" customWidth="1"/>
    <col min="4112" max="4112" width="10.85546875" style="164" customWidth="1"/>
    <col min="4113" max="4113" width="17.5703125" style="164" customWidth="1"/>
    <col min="4114" max="4352" width="8" style="164"/>
    <col min="4353" max="4353" width="7.28515625" style="164" customWidth="1"/>
    <col min="4354" max="4354" width="3.42578125" style="164" customWidth="1"/>
    <col min="4355" max="4355" width="48.140625" style="164" customWidth="1"/>
    <col min="4356" max="4356" width="8" style="164" customWidth="1"/>
    <col min="4357" max="4357" width="9.5703125" style="164" customWidth="1"/>
    <col min="4358" max="4358" width="10.42578125" style="164" customWidth="1"/>
    <col min="4359" max="4359" width="11.42578125" style="164" customWidth="1"/>
    <col min="4360" max="4360" width="9" style="164" bestFit="1" customWidth="1"/>
    <col min="4361" max="4361" width="1" style="164" customWidth="1"/>
    <col min="4362" max="4364" width="8" style="164" customWidth="1"/>
    <col min="4365" max="4365" width="16.7109375" style="164" customWidth="1"/>
    <col min="4366" max="4366" width="9.42578125" style="164" customWidth="1"/>
    <col min="4367" max="4367" width="10.5703125" style="164" customWidth="1"/>
    <col min="4368" max="4368" width="10.85546875" style="164" customWidth="1"/>
    <col min="4369" max="4369" width="17.5703125" style="164" customWidth="1"/>
    <col min="4370" max="4608" width="8" style="164"/>
    <col min="4609" max="4609" width="7.28515625" style="164" customWidth="1"/>
    <col min="4610" max="4610" width="3.42578125" style="164" customWidth="1"/>
    <col min="4611" max="4611" width="48.140625" style="164" customWidth="1"/>
    <col min="4612" max="4612" width="8" style="164" customWidth="1"/>
    <col min="4613" max="4613" width="9.5703125" style="164" customWidth="1"/>
    <col min="4614" max="4614" width="10.42578125" style="164" customWidth="1"/>
    <col min="4615" max="4615" width="11.42578125" style="164" customWidth="1"/>
    <col min="4616" max="4616" width="9" style="164" bestFit="1" customWidth="1"/>
    <col min="4617" max="4617" width="1" style="164" customWidth="1"/>
    <col min="4618" max="4620" width="8" style="164" customWidth="1"/>
    <col min="4621" max="4621" width="16.7109375" style="164" customWidth="1"/>
    <col min="4622" max="4622" width="9.42578125" style="164" customWidth="1"/>
    <col min="4623" max="4623" width="10.5703125" style="164" customWidth="1"/>
    <col min="4624" max="4624" width="10.85546875" style="164" customWidth="1"/>
    <col min="4625" max="4625" width="17.5703125" style="164" customWidth="1"/>
    <col min="4626" max="4864" width="8" style="164"/>
    <col min="4865" max="4865" width="7.28515625" style="164" customWidth="1"/>
    <col min="4866" max="4866" width="3.42578125" style="164" customWidth="1"/>
    <col min="4867" max="4867" width="48.140625" style="164" customWidth="1"/>
    <col min="4868" max="4868" width="8" style="164" customWidth="1"/>
    <col min="4869" max="4869" width="9.5703125" style="164" customWidth="1"/>
    <col min="4870" max="4870" width="10.42578125" style="164" customWidth="1"/>
    <col min="4871" max="4871" width="11.42578125" style="164" customWidth="1"/>
    <col min="4872" max="4872" width="9" style="164" bestFit="1" customWidth="1"/>
    <col min="4873" max="4873" width="1" style="164" customWidth="1"/>
    <col min="4874" max="4876" width="8" style="164" customWidth="1"/>
    <col min="4877" max="4877" width="16.7109375" style="164" customWidth="1"/>
    <col min="4878" max="4878" width="9.42578125" style="164" customWidth="1"/>
    <col min="4879" max="4879" width="10.5703125" style="164" customWidth="1"/>
    <col min="4880" max="4880" width="10.85546875" style="164" customWidth="1"/>
    <col min="4881" max="4881" width="17.5703125" style="164" customWidth="1"/>
    <col min="4882" max="5120" width="8" style="164"/>
    <col min="5121" max="5121" width="7.28515625" style="164" customWidth="1"/>
    <col min="5122" max="5122" width="3.42578125" style="164" customWidth="1"/>
    <col min="5123" max="5123" width="48.140625" style="164" customWidth="1"/>
    <col min="5124" max="5124" width="8" style="164" customWidth="1"/>
    <col min="5125" max="5125" width="9.5703125" style="164" customWidth="1"/>
    <col min="5126" max="5126" width="10.42578125" style="164" customWidth="1"/>
    <col min="5127" max="5127" width="11.42578125" style="164" customWidth="1"/>
    <col min="5128" max="5128" width="9" style="164" bestFit="1" customWidth="1"/>
    <col min="5129" max="5129" width="1" style="164" customWidth="1"/>
    <col min="5130" max="5132" width="8" style="164" customWidth="1"/>
    <col min="5133" max="5133" width="16.7109375" style="164" customWidth="1"/>
    <col min="5134" max="5134" width="9.42578125" style="164" customWidth="1"/>
    <col min="5135" max="5135" width="10.5703125" style="164" customWidth="1"/>
    <col min="5136" max="5136" width="10.85546875" style="164" customWidth="1"/>
    <col min="5137" max="5137" width="17.5703125" style="164" customWidth="1"/>
    <col min="5138" max="5376" width="8" style="164"/>
    <col min="5377" max="5377" width="7.28515625" style="164" customWidth="1"/>
    <col min="5378" max="5378" width="3.42578125" style="164" customWidth="1"/>
    <col min="5379" max="5379" width="48.140625" style="164" customWidth="1"/>
    <col min="5380" max="5380" width="8" style="164" customWidth="1"/>
    <col min="5381" max="5381" width="9.5703125" style="164" customWidth="1"/>
    <col min="5382" max="5382" width="10.42578125" style="164" customWidth="1"/>
    <col min="5383" max="5383" width="11.42578125" style="164" customWidth="1"/>
    <col min="5384" max="5384" width="9" style="164" bestFit="1" customWidth="1"/>
    <col min="5385" max="5385" width="1" style="164" customWidth="1"/>
    <col min="5386" max="5388" width="8" style="164" customWidth="1"/>
    <col min="5389" max="5389" width="16.7109375" style="164" customWidth="1"/>
    <col min="5390" max="5390" width="9.42578125" style="164" customWidth="1"/>
    <col min="5391" max="5391" width="10.5703125" style="164" customWidth="1"/>
    <col min="5392" max="5392" width="10.85546875" style="164" customWidth="1"/>
    <col min="5393" max="5393" width="17.5703125" style="164" customWidth="1"/>
    <col min="5394" max="5632" width="8" style="164"/>
    <col min="5633" max="5633" width="7.28515625" style="164" customWidth="1"/>
    <col min="5634" max="5634" width="3.42578125" style="164" customWidth="1"/>
    <col min="5635" max="5635" width="48.140625" style="164" customWidth="1"/>
    <col min="5636" max="5636" width="8" style="164" customWidth="1"/>
    <col min="5637" max="5637" width="9.5703125" style="164" customWidth="1"/>
    <col min="5638" max="5638" width="10.42578125" style="164" customWidth="1"/>
    <col min="5639" max="5639" width="11.42578125" style="164" customWidth="1"/>
    <col min="5640" max="5640" width="9" style="164" bestFit="1" customWidth="1"/>
    <col min="5641" max="5641" width="1" style="164" customWidth="1"/>
    <col min="5642" max="5644" width="8" style="164" customWidth="1"/>
    <col min="5645" max="5645" width="16.7109375" style="164" customWidth="1"/>
    <col min="5646" max="5646" width="9.42578125" style="164" customWidth="1"/>
    <col min="5647" max="5647" width="10.5703125" style="164" customWidth="1"/>
    <col min="5648" max="5648" width="10.85546875" style="164" customWidth="1"/>
    <col min="5649" max="5649" width="17.5703125" style="164" customWidth="1"/>
    <col min="5650" max="5888" width="8" style="164"/>
    <col min="5889" max="5889" width="7.28515625" style="164" customWidth="1"/>
    <col min="5890" max="5890" width="3.42578125" style="164" customWidth="1"/>
    <col min="5891" max="5891" width="48.140625" style="164" customWidth="1"/>
    <col min="5892" max="5892" width="8" style="164" customWidth="1"/>
    <col min="5893" max="5893" width="9.5703125" style="164" customWidth="1"/>
    <col min="5894" max="5894" width="10.42578125" style="164" customWidth="1"/>
    <col min="5895" max="5895" width="11.42578125" style="164" customWidth="1"/>
    <col min="5896" max="5896" width="9" style="164" bestFit="1" customWidth="1"/>
    <col min="5897" max="5897" width="1" style="164" customWidth="1"/>
    <col min="5898" max="5900" width="8" style="164" customWidth="1"/>
    <col min="5901" max="5901" width="16.7109375" style="164" customWidth="1"/>
    <col min="5902" max="5902" width="9.42578125" style="164" customWidth="1"/>
    <col min="5903" max="5903" width="10.5703125" style="164" customWidth="1"/>
    <col min="5904" max="5904" width="10.85546875" style="164" customWidth="1"/>
    <col min="5905" max="5905" width="17.5703125" style="164" customWidth="1"/>
    <col min="5906" max="6144" width="8" style="164"/>
    <col min="6145" max="6145" width="7.28515625" style="164" customWidth="1"/>
    <col min="6146" max="6146" width="3.42578125" style="164" customWidth="1"/>
    <col min="6147" max="6147" width="48.140625" style="164" customWidth="1"/>
    <col min="6148" max="6148" width="8" style="164" customWidth="1"/>
    <col min="6149" max="6149" width="9.5703125" style="164" customWidth="1"/>
    <col min="6150" max="6150" width="10.42578125" style="164" customWidth="1"/>
    <col min="6151" max="6151" width="11.42578125" style="164" customWidth="1"/>
    <col min="6152" max="6152" width="9" style="164" bestFit="1" customWidth="1"/>
    <col min="6153" max="6153" width="1" style="164" customWidth="1"/>
    <col min="6154" max="6156" width="8" style="164" customWidth="1"/>
    <col min="6157" max="6157" width="16.7109375" style="164" customWidth="1"/>
    <col min="6158" max="6158" width="9.42578125" style="164" customWidth="1"/>
    <col min="6159" max="6159" width="10.5703125" style="164" customWidth="1"/>
    <col min="6160" max="6160" width="10.85546875" style="164" customWidth="1"/>
    <col min="6161" max="6161" width="17.5703125" style="164" customWidth="1"/>
    <col min="6162" max="6400" width="8" style="164"/>
    <col min="6401" max="6401" width="7.28515625" style="164" customWidth="1"/>
    <col min="6402" max="6402" width="3.42578125" style="164" customWidth="1"/>
    <col min="6403" max="6403" width="48.140625" style="164" customWidth="1"/>
    <col min="6404" max="6404" width="8" style="164" customWidth="1"/>
    <col min="6405" max="6405" width="9.5703125" style="164" customWidth="1"/>
    <col min="6406" max="6406" width="10.42578125" style="164" customWidth="1"/>
    <col min="6407" max="6407" width="11.42578125" style="164" customWidth="1"/>
    <col min="6408" max="6408" width="9" style="164" bestFit="1" customWidth="1"/>
    <col min="6409" max="6409" width="1" style="164" customWidth="1"/>
    <col min="6410" max="6412" width="8" style="164" customWidth="1"/>
    <col min="6413" max="6413" width="16.7109375" style="164" customWidth="1"/>
    <col min="6414" max="6414" width="9.42578125" style="164" customWidth="1"/>
    <col min="6415" max="6415" width="10.5703125" style="164" customWidth="1"/>
    <col min="6416" max="6416" width="10.85546875" style="164" customWidth="1"/>
    <col min="6417" max="6417" width="17.5703125" style="164" customWidth="1"/>
    <col min="6418" max="6656" width="8" style="164"/>
    <col min="6657" max="6657" width="7.28515625" style="164" customWidth="1"/>
    <col min="6658" max="6658" width="3.42578125" style="164" customWidth="1"/>
    <col min="6659" max="6659" width="48.140625" style="164" customWidth="1"/>
    <col min="6660" max="6660" width="8" style="164" customWidth="1"/>
    <col min="6661" max="6661" width="9.5703125" style="164" customWidth="1"/>
    <col min="6662" max="6662" width="10.42578125" style="164" customWidth="1"/>
    <col min="6663" max="6663" width="11.42578125" style="164" customWidth="1"/>
    <col min="6664" max="6664" width="9" style="164" bestFit="1" customWidth="1"/>
    <col min="6665" max="6665" width="1" style="164" customWidth="1"/>
    <col min="6666" max="6668" width="8" style="164" customWidth="1"/>
    <col min="6669" max="6669" width="16.7109375" style="164" customWidth="1"/>
    <col min="6670" max="6670" width="9.42578125" style="164" customWidth="1"/>
    <col min="6671" max="6671" width="10.5703125" style="164" customWidth="1"/>
    <col min="6672" max="6672" width="10.85546875" style="164" customWidth="1"/>
    <col min="6673" max="6673" width="17.5703125" style="164" customWidth="1"/>
    <col min="6674" max="6912" width="8" style="164"/>
    <col min="6913" max="6913" width="7.28515625" style="164" customWidth="1"/>
    <col min="6914" max="6914" width="3.42578125" style="164" customWidth="1"/>
    <col min="6915" max="6915" width="48.140625" style="164" customWidth="1"/>
    <col min="6916" max="6916" width="8" style="164" customWidth="1"/>
    <col min="6917" max="6917" width="9.5703125" style="164" customWidth="1"/>
    <col min="6918" max="6918" width="10.42578125" style="164" customWidth="1"/>
    <col min="6919" max="6919" width="11.42578125" style="164" customWidth="1"/>
    <col min="6920" max="6920" width="9" style="164" bestFit="1" customWidth="1"/>
    <col min="6921" max="6921" width="1" style="164" customWidth="1"/>
    <col min="6922" max="6924" width="8" style="164" customWidth="1"/>
    <col min="6925" max="6925" width="16.7109375" style="164" customWidth="1"/>
    <col min="6926" max="6926" width="9.42578125" style="164" customWidth="1"/>
    <col min="6927" max="6927" width="10.5703125" style="164" customWidth="1"/>
    <col min="6928" max="6928" width="10.85546875" style="164" customWidth="1"/>
    <col min="6929" max="6929" width="17.5703125" style="164" customWidth="1"/>
    <col min="6930" max="7168" width="8" style="164"/>
    <col min="7169" max="7169" width="7.28515625" style="164" customWidth="1"/>
    <col min="7170" max="7170" width="3.42578125" style="164" customWidth="1"/>
    <col min="7171" max="7171" width="48.140625" style="164" customWidth="1"/>
    <col min="7172" max="7172" width="8" style="164" customWidth="1"/>
    <col min="7173" max="7173" width="9.5703125" style="164" customWidth="1"/>
    <col min="7174" max="7174" width="10.42578125" style="164" customWidth="1"/>
    <col min="7175" max="7175" width="11.42578125" style="164" customWidth="1"/>
    <col min="7176" max="7176" width="9" style="164" bestFit="1" customWidth="1"/>
    <col min="7177" max="7177" width="1" style="164" customWidth="1"/>
    <col min="7178" max="7180" width="8" style="164" customWidth="1"/>
    <col min="7181" max="7181" width="16.7109375" style="164" customWidth="1"/>
    <col min="7182" max="7182" width="9.42578125" style="164" customWidth="1"/>
    <col min="7183" max="7183" width="10.5703125" style="164" customWidth="1"/>
    <col min="7184" max="7184" width="10.85546875" style="164" customWidth="1"/>
    <col min="7185" max="7185" width="17.5703125" style="164" customWidth="1"/>
    <col min="7186" max="7424" width="8" style="164"/>
    <col min="7425" max="7425" width="7.28515625" style="164" customWidth="1"/>
    <col min="7426" max="7426" width="3.42578125" style="164" customWidth="1"/>
    <col min="7427" max="7427" width="48.140625" style="164" customWidth="1"/>
    <col min="7428" max="7428" width="8" style="164" customWidth="1"/>
    <col min="7429" max="7429" width="9.5703125" style="164" customWidth="1"/>
    <col min="7430" max="7430" width="10.42578125" style="164" customWidth="1"/>
    <col min="7431" max="7431" width="11.42578125" style="164" customWidth="1"/>
    <col min="7432" max="7432" width="9" style="164" bestFit="1" customWidth="1"/>
    <col min="7433" max="7433" width="1" style="164" customWidth="1"/>
    <col min="7434" max="7436" width="8" style="164" customWidth="1"/>
    <col min="7437" max="7437" width="16.7109375" style="164" customWidth="1"/>
    <col min="7438" max="7438" width="9.42578125" style="164" customWidth="1"/>
    <col min="7439" max="7439" width="10.5703125" style="164" customWidth="1"/>
    <col min="7440" max="7440" width="10.85546875" style="164" customWidth="1"/>
    <col min="7441" max="7441" width="17.5703125" style="164" customWidth="1"/>
    <col min="7442" max="7680" width="8" style="164"/>
    <col min="7681" max="7681" width="7.28515625" style="164" customWidth="1"/>
    <col min="7682" max="7682" width="3.42578125" style="164" customWidth="1"/>
    <col min="7683" max="7683" width="48.140625" style="164" customWidth="1"/>
    <col min="7684" max="7684" width="8" style="164" customWidth="1"/>
    <col min="7685" max="7685" width="9.5703125" style="164" customWidth="1"/>
    <col min="7686" max="7686" width="10.42578125" style="164" customWidth="1"/>
    <col min="7687" max="7687" width="11.42578125" style="164" customWidth="1"/>
    <col min="7688" max="7688" width="9" style="164" bestFit="1" customWidth="1"/>
    <col min="7689" max="7689" width="1" style="164" customWidth="1"/>
    <col min="7690" max="7692" width="8" style="164" customWidth="1"/>
    <col min="7693" max="7693" width="16.7109375" style="164" customWidth="1"/>
    <col min="7694" max="7694" width="9.42578125" style="164" customWidth="1"/>
    <col min="7695" max="7695" width="10.5703125" style="164" customWidth="1"/>
    <col min="7696" max="7696" width="10.85546875" style="164" customWidth="1"/>
    <col min="7697" max="7697" width="17.5703125" style="164" customWidth="1"/>
    <col min="7698" max="7936" width="8" style="164"/>
    <col min="7937" max="7937" width="7.28515625" style="164" customWidth="1"/>
    <col min="7938" max="7938" width="3.42578125" style="164" customWidth="1"/>
    <col min="7939" max="7939" width="48.140625" style="164" customWidth="1"/>
    <col min="7940" max="7940" width="8" style="164" customWidth="1"/>
    <col min="7941" max="7941" width="9.5703125" style="164" customWidth="1"/>
    <col min="7942" max="7942" width="10.42578125" style="164" customWidth="1"/>
    <col min="7943" max="7943" width="11.42578125" style="164" customWidth="1"/>
    <col min="7944" max="7944" width="9" style="164" bestFit="1" customWidth="1"/>
    <col min="7945" max="7945" width="1" style="164" customWidth="1"/>
    <col min="7946" max="7948" width="8" style="164" customWidth="1"/>
    <col min="7949" max="7949" width="16.7109375" style="164" customWidth="1"/>
    <col min="7950" max="7950" width="9.42578125" style="164" customWidth="1"/>
    <col min="7951" max="7951" width="10.5703125" style="164" customWidth="1"/>
    <col min="7952" max="7952" width="10.85546875" style="164" customWidth="1"/>
    <col min="7953" max="7953" width="17.5703125" style="164" customWidth="1"/>
    <col min="7954" max="8192" width="8" style="164"/>
    <col min="8193" max="8193" width="7.28515625" style="164" customWidth="1"/>
    <col min="8194" max="8194" width="3.42578125" style="164" customWidth="1"/>
    <col min="8195" max="8195" width="48.140625" style="164" customWidth="1"/>
    <col min="8196" max="8196" width="8" style="164" customWidth="1"/>
    <col min="8197" max="8197" width="9.5703125" style="164" customWidth="1"/>
    <col min="8198" max="8198" width="10.42578125" style="164" customWidth="1"/>
    <col min="8199" max="8199" width="11.42578125" style="164" customWidth="1"/>
    <col min="8200" max="8200" width="9" style="164" bestFit="1" customWidth="1"/>
    <col min="8201" max="8201" width="1" style="164" customWidth="1"/>
    <col min="8202" max="8204" width="8" style="164" customWidth="1"/>
    <col min="8205" max="8205" width="16.7109375" style="164" customWidth="1"/>
    <col min="8206" max="8206" width="9.42578125" style="164" customWidth="1"/>
    <col min="8207" max="8207" width="10.5703125" style="164" customWidth="1"/>
    <col min="8208" max="8208" width="10.85546875" style="164" customWidth="1"/>
    <col min="8209" max="8209" width="17.5703125" style="164" customWidth="1"/>
    <col min="8210" max="8448" width="8" style="164"/>
    <col min="8449" max="8449" width="7.28515625" style="164" customWidth="1"/>
    <col min="8450" max="8450" width="3.42578125" style="164" customWidth="1"/>
    <col min="8451" max="8451" width="48.140625" style="164" customWidth="1"/>
    <col min="8452" max="8452" width="8" style="164" customWidth="1"/>
    <col min="8453" max="8453" width="9.5703125" style="164" customWidth="1"/>
    <col min="8454" max="8454" width="10.42578125" style="164" customWidth="1"/>
    <col min="8455" max="8455" width="11.42578125" style="164" customWidth="1"/>
    <col min="8456" max="8456" width="9" style="164" bestFit="1" customWidth="1"/>
    <col min="8457" max="8457" width="1" style="164" customWidth="1"/>
    <col min="8458" max="8460" width="8" style="164" customWidth="1"/>
    <col min="8461" max="8461" width="16.7109375" style="164" customWidth="1"/>
    <col min="8462" max="8462" width="9.42578125" style="164" customWidth="1"/>
    <col min="8463" max="8463" width="10.5703125" style="164" customWidth="1"/>
    <col min="8464" max="8464" width="10.85546875" style="164" customWidth="1"/>
    <col min="8465" max="8465" width="17.5703125" style="164" customWidth="1"/>
    <col min="8466" max="8704" width="8" style="164"/>
    <col min="8705" max="8705" width="7.28515625" style="164" customWidth="1"/>
    <col min="8706" max="8706" width="3.42578125" style="164" customWidth="1"/>
    <col min="8707" max="8707" width="48.140625" style="164" customWidth="1"/>
    <col min="8708" max="8708" width="8" style="164" customWidth="1"/>
    <col min="8709" max="8709" width="9.5703125" style="164" customWidth="1"/>
    <col min="8710" max="8710" width="10.42578125" style="164" customWidth="1"/>
    <col min="8711" max="8711" width="11.42578125" style="164" customWidth="1"/>
    <col min="8712" max="8712" width="9" style="164" bestFit="1" customWidth="1"/>
    <col min="8713" max="8713" width="1" style="164" customWidth="1"/>
    <col min="8714" max="8716" width="8" style="164" customWidth="1"/>
    <col min="8717" max="8717" width="16.7109375" style="164" customWidth="1"/>
    <col min="8718" max="8718" width="9.42578125" style="164" customWidth="1"/>
    <col min="8719" max="8719" width="10.5703125" style="164" customWidth="1"/>
    <col min="8720" max="8720" width="10.85546875" style="164" customWidth="1"/>
    <col min="8721" max="8721" width="17.5703125" style="164" customWidth="1"/>
    <col min="8722" max="8960" width="8" style="164"/>
    <col min="8961" max="8961" width="7.28515625" style="164" customWidth="1"/>
    <col min="8962" max="8962" width="3.42578125" style="164" customWidth="1"/>
    <col min="8963" max="8963" width="48.140625" style="164" customWidth="1"/>
    <col min="8964" max="8964" width="8" style="164" customWidth="1"/>
    <col min="8965" max="8965" width="9.5703125" style="164" customWidth="1"/>
    <col min="8966" max="8966" width="10.42578125" style="164" customWidth="1"/>
    <col min="8967" max="8967" width="11.42578125" style="164" customWidth="1"/>
    <col min="8968" max="8968" width="9" style="164" bestFit="1" customWidth="1"/>
    <col min="8969" max="8969" width="1" style="164" customWidth="1"/>
    <col min="8970" max="8972" width="8" style="164" customWidth="1"/>
    <col min="8973" max="8973" width="16.7109375" style="164" customWidth="1"/>
    <col min="8974" max="8974" width="9.42578125" style="164" customWidth="1"/>
    <col min="8975" max="8975" width="10.5703125" style="164" customWidth="1"/>
    <col min="8976" max="8976" width="10.85546875" style="164" customWidth="1"/>
    <col min="8977" max="8977" width="17.5703125" style="164" customWidth="1"/>
    <col min="8978" max="9216" width="8" style="164"/>
    <col min="9217" max="9217" width="7.28515625" style="164" customWidth="1"/>
    <col min="9218" max="9218" width="3.42578125" style="164" customWidth="1"/>
    <col min="9219" max="9219" width="48.140625" style="164" customWidth="1"/>
    <col min="9220" max="9220" width="8" style="164" customWidth="1"/>
    <col min="9221" max="9221" width="9.5703125" style="164" customWidth="1"/>
    <col min="9222" max="9222" width="10.42578125" style="164" customWidth="1"/>
    <col min="9223" max="9223" width="11.42578125" style="164" customWidth="1"/>
    <col min="9224" max="9224" width="9" style="164" bestFit="1" customWidth="1"/>
    <col min="9225" max="9225" width="1" style="164" customWidth="1"/>
    <col min="9226" max="9228" width="8" style="164" customWidth="1"/>
    <col min="9229" max="9229" width="16.7109375" style="164" customWidth="1"/>
    <col min="9230" max="9230" width="9.42578125" style="164" customWidth="1"/>
    <col min="9231" max="9231" width="10.5703125" style="164" customWidth="1"/>
    <col min="9232" max="9232" width="10.85546875" style="164" customWidth="1"/>
    <col min="9233" max="9233" width="17.5703125" style="164" customWidth="1"/>
    <col min="9234" max="9472" width="8" style="164"/>
    <col min="9473" max="9473" width="7.28515625" style="164" customWidth="1"/>
    <col min="9474" max="9474" width="3.42578125" style="164" customWidth="1"/>
    <col min="9475" max="9475" width="48.140625" style="164" customWidth="1"/>
    <col min="9476" max="9476" width="8" style="164" customWidth="1"/>
    <col min="9477" max="9477" width="9.5703125" style="164" customWidth="1"/>
    <col min="9478" max="9478" width="10.42578125" style="164" customWidth="1"/>
    <col min="9479" max="9479" width="11.42578125" style="164" customWidth="1"/>
    <col min="9480" max="9480" width="9" style="164" bestFit="1" customWidth="1"/>
    <col min="9481" max="9481" width="1" style="164" customWidth="1"/>
    <col min="9482" max="9484" width="8" style="164" customWidth="1"/>
    <col min="9485" max="9485" width="16.7109375" style="164" customWidth="1"/>
    <col min="9486" max="9486" width="9.42578125" style="164" customWidth="1"/>
    <col min="9487" max="9487" width="10.5703125" style="164" customWidth="1"/>
    <col min="9488" max="9488" width="10.85546875" style="164" customWidth="1"/>
    <col min="9489" max="9489" width="17.5703125" style="164" customWidth="1"/>
    <col min="9490" max="9728" width="8" style="164"/>
    <col min="9729" max="9729" width="7.28515625" style="164" customWidth="1"/>
    <col min="9730" max="9730" width="3.42578125" style="164" customWidth="1"/>
    <col min="9731" max="9731" width="48.140625" style="164" customWidth="1"/>
    <col min="9732" max="9732" width="8" style="164" customWidth="1"/>
    <col min="9733" max="9733" width="9.5703125" style="164" customWidth="1"/>
    <col min="9734" max="9734" width="10.42578125" style="164" customWidth="1"/>
    <col min="9735" max="9735" width="11.42578125" style="164" customWidth="1"/>
    <col min="9736" max="9736" width="9" style="164" bestFit="1" customWidth="1"/>
    <col min="9737" max="9737" width="1" style="164" customWidth="1"/>
    <col min="9738" max="9740" width="8" style="164" customWidth="1"/>
    <col min="9741" max="9741" width="16.7109375" style="164" customWidth="1"/>
    <col min="9742" max="9742" width="9.42578125" style="164" customWidth="1"/>
    <col min="9743" max="9743" width="10.5703125" style="164" customWidth="1"/>
    <col min="9744" max="9744" width="10.85546875" style="164" customWidth="1"/>
    <col min="9745" max="9745" width="17.5703125" style="164" customWidth="1"/>
    <col min="9746" max="9984" width="8" style="164"/>
    <col min="9985" max="9985" width="7.28515625" style="164" customWidth="1"/>
    <col min="9986" max="9986" width="3.42578125" style="164" customWidth="1"/>
    <col min="9987" max="9987" width="48.140625" style="164" customWidth="1"/>
    <col min="9988" max="9988" width="8" style="164" customWidth="1"/>
    <col min="9989" max="9989" width="9.5703125" style="164" customWidth="1"/>
    <col min="9990" max="9990" width="10.42578125" style="164" customWidth="1"/>
    <col min="9991" max="9991" width="11.42578125" style="164" customWidth="1"/>
    <col min="9992" max="9992" width="9" style="164" bestFit="1" customWidth="1"/>
    <col min="9993" max="9993" width="1" style="164" customWidth="1"/>
    <col min="9994" max="9996" width="8" style="164" customWidth="1"/>
    <col min="9997" max="9997" width="16.7109375" style="164" customWidth="1"/>
    <col min="9998" max="9998" width="9.42578125" style="164" customWidth="1"/>
    <col min="9999" max="9999" width="10.5703125" style="164" customWidth="1"/>
    <col min="10000" max="10000" width="10.85546875" style="164" customWidth="1"/>
    <col min="10001" max="10001" width="17.5703125" style="164" customWidth="1"/>
    <col min="10002" max="10240" width="8" style="164"/>
    <col min="10241" max="10241" width="7.28515625" style="164" customWidth="1"/>
    <col min="10242" max="10242" width="3.42578125" style="164" customWidth="1"/>
    <col min="10243" max="10243" width="48.140625" style="164" customWidth="1"/>
    <col min="10244" max="10244" width="8" style="164" customWidth="1"/>
    <col min="10245" max="10245" width="9.5703125" style="164" customWidth="1"/>
    <col min="10246" max="10246" width="10.42578125" style="164" customWidth="1"/>
    <col min="10247" max="10247" width="11.42578125" style="164" customWidth="1"/>
    <col min="10248" max="10248" width="9" style="164" bestFit="1" customWidth="1"/>
    <col min="10249" max="10249" width="1" style="164" customWidth="1"/>
    <col min="10250" max="10252" width="8" style="164" customWidth="1"/>
    <col min="10253" max="10253" width="16.7109375" style="164" customWidth="1"/>
    <col min="10254" max="10254" width="9.42578125" style="164" customWidth="1"/>
    <col min="10255" max="10255" width="10.5703125" style="164" customWidth="1"/>
    <col min="10256" max="10256" width="10.85546875" style="164" customWidth="1"/>
    <col min="10257" max="10257" width="17.5703125" style="164" customWidth="1"/>
    <col min="10258" max="10496" width="8" style="164"/>
    <col min="10497" max="10497" width="7.28515625" style="164" customWidth="1"/>
    <col min="10498" max="10498" width="3.42578125" style="164" customWidth="1"/>
    <col min="10499" max="10499" width="48.140625" style="164" customWidth="1"/>
    <col min="10500" max="10500" width="8" style="164" customWidth="1"/>
    <col min="10501" max="10501" width="9.5703125" style="164" customWidth="1"/>
    <col min="10502" max="10502" width="10.42578125" style="164" customWidth="1"/>
    <col min="10503" max="10503" width="11.42578125" style="164" customWidth="1"/>
    <col min="10504" max="10504" width="9" style="164" bestFit="1" customWidth="1"/>
    <col min="10505" max="10505" width="1" style="164" customWidth="1"/>
    <col min="10506" max="10508" width="8" style="164" customWidth="1"/>
    <col min="10509" max="10509" width="16.7109375" style="164" customWidth="1"/>
    <col min="10510" max="10510" width="9.42578125" style="164" customWidth="1"/>
    <col min="10511" max="10511" width="10.5703125" style="164" customWidth="1"/>
    <col min="10512" max="10512" width="10.85546875" style="164" customWidth="1"/>
    <col min="10513" max="10513" width="17.5703125" style="164" customWidth="1"/>
    <col min="10514" max="10752" width="8" style="164"/>
    <col min="10753" max="10753" width="7.28515625" style="164" customWidth="1"/>
    <col min="10754" max="10754" width="3.42578125" style="164" customWidth="1"/>
    <col min="10755" max="10755" width="48.140625" style="164" customWidth="1"/>
    <col min="10756" max="10756" width="8" style="164" customWidth="1"/>
    <col min="10757" max="10757" width="9.5703125" style="164" customWidth="1"/>
    <col min="10758" max="10758" width="10.42578125" style="164" customWidth="1"/>
    <col min="10759" max="10759" width="11.42578125" style="164" customWidth="1"/>
    <col min="10760" max="10760" width="9" style="164" bestFit="1" customWidth="1"/>
    <col min="10761" max="10761" width="1" style="164" customWidth="1"/>
    <col min="10762" max="10764" width="8" style="164" customWidth="1"/>
    <col min="10765" max="10765" width="16.7109375" style="164" customWidth="1"/>
    <col min="10766" max="10766" width="9.42578125" style="164" customWidth="1"/>
    <col min="10767" max="10767" width="10.5703125" style="164" customWidth="1"/>
    <col min="10768" max="10768" width="10.85546875" style="164" customWidth="1"/>
    <col min="10769" max="10769" width="17.5703125" style="164" customWidth="1"/>
    <col min="10770" max="11008" width="8" style="164"/>
    <col min="11009" max="11009" width="7.28515625" style="164" customWidth="1"/>
    <col min="11010" max="11010" width="3.42578125" style="164" customWidth="1"/>
    <col min="11011" max="11011" width="48.140625" style="164" customWidth="1"/>
    <col min="11012" max="11012" width="8" style="164" customWidth="1"/>
    <col min="11013" max="11013" width="9.5703125" style="164" customWidth="1"/>
    <col min="11014" max="11014" width="10.42578125" style="164" customWidth="1"/>
    <col min="11015" max="11015" width="11.42578125" style="164" customWidth="1"/>
    <col min="11016" max="11016" width="9" style="164" bestFit="1" customWidth="1"/>
    <col min="11017" max="11017" width="1" style="164" customWidth="1"/>
    <col min="11018" max="11020" width="8" style="164" customWidth="1"/>
    <col min="11021" max="11021" width="16.7109375" style="164" customWidth="1"/>
    <col min="11022" max="11022" width="9.42578125" style="164" customWidth="1"/>
    <col min="11023" max="11023" width="10.5703125" style="164" customWidth="1"/>
    <col min="11024" max="11024" width="10.85546875" style="164" customWidth="1"/>
    <col min="11025" max="11025" width="17.5703125" style="164" customWidth="1"/>
    <col min="11026" max="11264" width="8" style="164"/>
    <col min="11265" max="11265" width="7.28515625" style="164" customWidth="1"/>
    <col min="11266" max="11266" width="3.42578125" style="164" customWidth="1"/>
    <col min="11267" max="11267" width="48.140625" style="164" customWidth="1"/>
    <col min="11268" max="11268" width="8" style="164" customWidth="1"/>
    <col min="11269" max="11269" width="9.5703125" style="164" customWidth="1"/>
    <col min="11270" max="11270" width="10.42578125" style="164" customWidth="1"/>
    <col min="11271" max="11271" width="11.42578125" style="164" customWidth="1"/>
    <col min="11272" max="11272" width="9" style="164" bestFit="1" customWidth="1"/>
    <col min="11273" max="11273" width="1" style="164" customWidth="1"/>
    <col min="11274" max="11276" width="8" style="164" customWidth="1"/>
    <col min="11277" max="11277" width="16.7109375" style="164" customWidth="1"/>
    <col min="11278" max="11278" width="9.42578125" style="164" customWidth="1"/>
    <col min="11279" max="11279" width="10.5703125" style="164" customWidth="1"/>
    <col min="11280" max="11280" width="10.85546875" style="164" customWidth="1"/>
    <col min="11281" max="11281" width="17.5703125" style="164" customWidth="1"/>
    <col min="11282" max="11520" width="8" style="164"/>
    <col min="11521" max="11521" width="7.28515625" style="164" customWidth="1"/>
    <col min="11522" max="11522" width="3.42578125" style="164" customWidth="1"/>
    <col min="11523" max="11523" width="48.140625" style="164" customWidth="1"/>
    <col min="11524" max="11524" width="8" style="164" customWidth="1"/>
    <col min="11525" max="11525" width="9.5703125" style="164" customWidth="1"/>
    <col min="11526" max="11526" width="10.42578125" style="164" customWidth="1"/>
    <col min="11527" max="11527" width="11.42578125" style="164" customWidth="1"/>
    <col min="11528" max="11528" width="9" style="164" bestFit="1" customWidth="1"/>
    <col min="11529" max="11529" width="1" style="164" customWidth="1"/>
    <col min="11530" max="11532" width="8" style="164" customWidth="1"/>
    <col min="11533" max="11533" width="16.7109375" style="164" customWidth="1"/>
    <col min="11534" max="11534" width="9.42578125" style="164" customWidth="1"/>
    <col min="11535" max="11535" width="10.5703125" style="164" customWidth="1"/>
    <col min="11536" max="11536" width="10.85546875" style="164" customWidth="1"/>
    <col min="11537" max="11537" width="17.5703125" style="164" customWidth="1"/>
    <col min="11538" max="11776" width="8" style="164"/>
    <col min="11777" max="11777" width="7.28515625" style="164" customWidth="1"/>
    <col min="11778" max="11778" width="3.42578125" style="164" customWidth="1"/>
    <col min="11779" max="11779" width="48.140625" style="164" customWidth="1"/>
    <col min="11780" max="11780" width="8" style="164" customWidth="1"/>
    <col min="11781" max="11781" width="9.5703125" style="164" customWidth="1"/>
    <col min="11782" max="11782" width="10.42578125" style="164" customWidth="1"/>
    <col min="11783" max="11783" width="11.42578125" style="164" customWidth="1"/>
    <col min="11784" max="11784" width="9" style="164" bestFit="1" customWidth="1"/>
    <col min="11785" max="11785" width="1" style="164" customWidth="1"/>
    <col min="11786" max="11788" width="8" style="164" customWidth="1"/>
    <col min="11789" max="11789" width="16.7109375" style="164" customWidth="1"/>
    <col min="11790" max="11790" width="9.42578125" style="164" customWidth="1"/>
    <col min="11791" max="11791" width="10.5703125" style="164" customWidth="1"/>
    <col min="11792" max="11792" width="10.85546875" style="164" customWidth="1"/>
    <col min="11793" max="11793" width="17.5703125" style="164" customWidth="1"/>
    <col min="11794" max="12032" width="8" style="164"/>
    <col min="12033" max="12033" width="7.28515625" style="164" customWidth="1"/>
    <col min="12034" max="12034" width="3.42578125" style="164" customWidth="1"/>
    <col min="12035" max="12035" width="48.140625" style="164" customWidth="1"/>
    <col min="12036" max="12036" width="8" style="164" customWidth="1"/>
    <col min="12037" max="12037" width="9.5703125" style="164" customWidth="1"/>
    <col min="12038" max="12038" width="10.42578125" style="164" customWidth="1"/>
    <col min="12039" max="12039" width="11.42578125" style="164" customWidth="1"/>
    <col min="12040" max="12040" width="9" style="164" bestFit="1" customWidth="1"/>
    <col min="12041" max="12041" width="1" style="164" customWidth="1"/>
    <col min="12042" max="12044" width="8" style="164" customWidth="1"/>
    <col min="12045" max="12045" width="16.7109375" style="164" customWidth="1"/>
    <col min="12046" max="12046" width="9.42578125" style="164" customWidth="1"/>
    <col min="12047" max="12047" width="10.5703125" style="164" customWidth="1"/>
    <col min="12048" max="12048" width="10.85546875" style="164" customWidth="1"/>
    <col min="12049" max="12049" width="17.5703125" style="164" customWidth="1"/>
    <col min="12050" max="12288" width="8" style="164"/>
    <col min="12289" max="12289" width="7.28515625" style="164" customWidth="1"/>
    <col min="12290" max="12290" width="3.42578125" style="164" customWidth="1"/>
    <col min="12291" max="12291" width="48.140625" style="164" customWidth="1"/>
    <col min="12292" max="12292" width="8" style="164" customWidth="1"/>
    <col min="12293" max="12293" width="9.5703125" style="164" customWidth="1"/>
    <col min="12294" max="12294" width="10.42578125" style="164" customWidth="1"/>
    <col min="12295" max="12295" width="11.42578125" style="164" customWidth="1"/>
    <col min="12296" max="12296" width="9" style="164" bestFit="1" customWidth="1"/>
    <col min="12297" max="12297" width="1" style="164" customWidth="1"/>
    <col min="12298" max="12300" width="8" style="164" customWidth="1"/>
    <col min="12301" max="12301" width="16.7109375" style="164" customWidth="1"/>
    <col min="12302" max="12302" width="9.42578125" style="164" customWidth="1"/>
    <col min="12303" max="12303" width="10.5703125" style="164" customWidth="1"/>
    <col min="12304" max="12304" width="10.85546875" style="164" customWidth="1"/>
    <col min="12305" max="12305" width="17.5703125" style="164" customWidth="1"/>
    <col min="12306" max="12544" width="8" style="164"/>
    <col min="12545" max="12545" width="7.28515625" style="164" customWidth="1"/>
    <col min="12546" max="12546" width="3.42578125" style="164" customWidth="1"/>
    <col min="12547" max="12547" width="48.140625" style="164" customWidth="1"/>
    <col min="12548" max="12548" width="8" style="164" customWidth="1"/>
    <col min="12549" max="12549" width="9.5703125" style="164" customWidth="1"/>
    <col min="12550" max="12550" width="10.42578125" style="164" customWidth="1"/>
    <col min="12551" max="12551" width="11.42578125" style="164" customWidth="1"/>
    <col min="12552" max="12552" width="9" style="164" bestFit="1" customWidth="1"/>
    <col min="12553" max="12553" width="1" style="164" customWidth="1"/>
    <col min="12554" max="12556" width="8" style="164" customWidth="1"/>
    <col min="12557" max="12557" width="16.7109375" style="164" customWidth="1"/>
    <col min="12558" max="12558" width="9.42578125" style="164" customWidth="1"/>
    <col min="12559" max="12559" width="10.5703125" style="164" customWidth="1"/>
    <col min="12560" max="12560" width="10.85546875" style="164" customWidth="1"/>
    <col min="12561" max="12561" width="17.5703125" style="164" customWidth="1"/>
    <col min="12562" max="12800" width="8" style="164"/>
    <col min="12801" max="12801" width="7.28515625" style="164" customWidth="1"/>
    <col min="12802" max="12802" width="3.42578125" style="164" customWidth="1"/>
    <col min="12803" max="12803" width="48.140625" style="164" customWidth="1"/>
    <col min="12804" max="12804" width="8" style="164" customWidth="1"/>
    <col min="12805" max="12805" width="9.5703125" style="164" customWidth="1"/>
    <col min="12806" max="12806" width="10.42578125" style="164" customWidth="1"/>
    <col min="12807" max="12807" width="11.42578125" style="164" customWidth="1"/>
    <col min="12808" max="12808" width="9" style="164" bestFit="1" customWidth="1"/>
    <col min="12809" max="12809" width="1" style="164" customWidth="1"/>
    <col min="12810" max="12812" width="8" style="164" customWidth="1"/>
    <col min="12813" max="12813" width="16.7109375" style="164" customWidth="1"/>
    <col min="12814" max="12814" width="9.42578125" style="164" customWidth="1"/>
    <col min="12815" max="12815" width="10.5703125" style="164" customWidth="1"/>
    <col min="12816" max="12816" width="10.85546875" style="164" customWidth="1"/>
    <col min="12817" max="12817" width="17.5703125" style="164" customWidth="1"/>
    <col min="12818" max="13056" width="8" style="164"/>
    <col min="13057" max="13057" width="7.28515625" style="164" customWidth="1"/>
    <col min="13058" max="13058" width="3.42578125" style="164" customWidth="1"/>
    <col min="13059" max="13059" width="48.140625" style="164" customWidth="1"/>
    <col min="13060" max="13060" width="8" style="164" customWidth="1"/>
    <col min="13061" max="13061" width="9.5703125" style="164" customWidth="1"/>
    <col min="13062" max="13062" width="10.42578125" style="164" customWidth="1"/>
    <col min="13063" max="13063" width="11.42578125" style="164" customWidth="1"/>
    <col min="13064" max="13064" width="9" style="164" bestFit="1" customWidth="1"/>
    <col min="13065" max="13065" width="1" style="164" customWidth="1"/>
    <col min="13066" max="13068" width="8" style="164" customWidth="1"/>
    <col min="13069" max="13069" width="16.7109375" style="164" customWidth="1"/>
    <col min="13070" max="13070" width="9.42578125" style="164" customWidth="1"/>
    <col min="13071" max="13071" width="10.5703125" style="164" customWidth="1"/>
    <col min="13072" max="13072" width="10.85546875" style="164" customWidth="1"/>
    <col min="13073" max="13073" width="17.5703125" style="164" customWidth="1"/>
    <col min="13074" max="13312" width="8" style="164"/>
    <col min="13313" max="13313" width="7.28515625" style="164" customWidth="1"/>
    <col min="13314" max="13314" width="3.42578125" style="164" customWidth="1"/>
    <col min="13315" max="13315" width="48.140625" style="164" customWidth="1"/>
    <col min="13316" max="13316" width="8" style="164" customWidth="1"/>
    <col min="13317" max="13317" width="9.5703125" style="164" customWidth="1"/>
    <col min="13318" max="13318" width="10.42578125" style="164" customWidth="1"/>
    <col min="13319" max="13319" width="11.42578125" style="164" customWidth="1"/>
    <col min="13320" max="13320" width="9" style="164" bestFit="1" customWidth="1"/>
    <col min="13321" max="13321" width="1" style="164" customWidth="1"/>
    <col min="13322" max="13324" width="8" style="164" customWidth="1"/>
    <col min="13325" max="13325" width="16.7109375" style="164" customWidth="1"/>
    <col min="13326" max="13326" width="9.42578125" style="164" customWidth="1"/>
    <col min="13327" max="13327" width="10.5703125" style="164" customWidth="1"/>
    <col min="13328" max="13328" width="10.85546875" style="164" customWidth="1"/>
    <col min="13329" max="13329" width="17.5703125" style="164" customWidth="1"/>
    <col min="13330" max="13568" width="8" style="164"/>
    <col min="13569" max="13569" width="7.28515625" style="164" customWidth="1"/>
    <col min="13570" max="13570" width="3.42578125" style="164" customWidth="1"/>
    <col min="13571" max="13571" width="48.140625" style="164" customWidth="1"/>
    <col min="13572" max="13572" width="8" style="164" customWidth="1"/>
    <col min="13573" max="13573" width="9.5703125" style="164" customWidth="1"/>
    <col min="13574" max="13574" width="10.42578125" style="164" customWidth="1"/>
    <col min="13575" max="13575" width="11.42578125" style="164" customWidth="1"/>
    <col min="13576" max="13576" width="9" style="164" bestFit="1" customWidth="1"/>
    <col min="13577" max="13577" width="1" style="164" customWidth="1"/>
    <col min="13578" max="13580" width="8" style="164" customWidth="1"/>
    <col min="13581" max="13581" width="16.7109375" style="164" customWidth="1"/>
    <col min="13582" max="13582" width="9.42578125" style="164" customWidth="1"/>
    <col min="13583" max="13583" width="10.5703125" style="164" customWidth="1"/>
    <col min="13584" max="13584" width="10.85546875" style="164" customWidth="1"/>
    <col min="13585" max="13585" width="17.5703125" style="164" customWidth="1"/>
    <col min="13586" max="13824" width="8" style="164"/>
    <col min="13825" max="13825" width="7.28515625" style="164" customWidth="1"/>
    <col min="13826" max="13826" width="3.42578125" style="164" customWidth="1"/>
    <col min="13827" max="13827" width="48.140625" style="164" customWidth="1"/>
    <col min="13828" max="13828" width="8" style="164" customWidth="1"/>
    <col min="13829" max="13829" width="9.5703125" style="164" customWidth="1"/>
    <col min="13830" max="13830" width="10.42578125" style="164" customWidth="1"/>
    <col min="13831" max="13831" width="11.42578125" style="164" customWidth="1"/>
    <col min="13832" max="13832" width="9" style="164" bestFit="1" customWidth="1"/>
    <col min="13833" max="13833" width="1" style="164" customWidth="1"/>
    <col min="13834" max="13836" width="8" style="164" customWidth="1"/>
    <col min="13837" max="13837" width="16.7109375" style="164" customWidth="1"/>
    <col min="13838" max="13838" width="9.42578125" style="164" customWidth="1"/>
    <col min="13839" max="13839" width="10.5703125" style="164" customWidth="1"/>
    <col min="13840" max="13840" width="10.85546875" style="164" customWidth="1"/>
    <col min="13841" max="13841" width="17.5703125" style="164" customWidth="1"/>
    <col min="13842" max="14080" width="8" style="164"/>
    <col min="14081" max="14081" width="7.28515625" style="164" customWidth="1"/>
    <col min="14082" max="14082" width="3.42578125" style="164" customWidth="1"/>
    <col min="14083" max="14083" width="48.140625" style="164" customWidth="1"/>
    <col min="14084" max="14084" width="8" style="164" customWidth="1"/>
    <col min="14085" max="14085" width="9.5703125" style="164" customWidth="1"/>
    <col min="14086" max="14086" width="10.42578125" style="164" customWidth="1"/>
    <col min="14087" max="14087" width="11.42578125" style="164" customWidth="1"/>
    <col min="14088" max="14088" width="9" style="164" bestFit="1" customWidth="1"/>
    <col min="14089" max="14089" width="1" style="164" customWidth="1"/>
    <col min="14090" max="14092" width="8" style="164" customWidth="1"/>
    <col min="14093" max="14093" width="16.7109375" style="164" customWidth="1"/>
    <col min="14094" max="14094" width="9.42578125" style="164" customWidth="1"/>
    <col min="14095" max="14095" width="10.5703125" style="164" customWidth="1"/>
    <col min="14096" max="14096" width="10.85546875" style="164" customWidth="1"/>
    <col min="14097" max="14097" width="17.5703125" style="164" customWidth="1"/>
    <col min="14098" max="14336" width="8" style="164"/>
    <col min="14337" max="14337" width="7.28515625" style="164" customWidth="1"/>
    <col min="14338" max="14338" width="3.42578125" style="164" customWidth="1"/>
    <col min="14339" max="14339" width="48.140625" style="164" customWidth="1"/>
    <col min="14340" max="14340" width="8" style="164" customWidth="1"/>
    <col min="14341" max="14341" width="9.5703125" style="164" customWidth="1"/>
    <col min="14342" max="14342" width="10.42578125" style="164" customWidth="1"/>
    <col min="14343" max="14343" width="11.42578125" style="164" customWidth="1"/>
    <col min="14344" max="14344" width="9" style="164" bestFit="1" customWidth="1"/>
    <col min="14345" max="14345" width="1" style="164" customWidth="1"/>
    <col min="14346" max="14348" width="8" style="164" customWidth="1"/>
    <col min="14349" max="14349" width="16.7109375" style="164" customWidth="1"/>
    <col min="14350" max="14350" width="9.42578125" style="164" customWidth="1"/>
    <col min="14351" max="14351" width="10.5703125" style="164" customWidth="1"/>
    <col min="14352" max="14352" width="10.85546875" style="164" customWidth="1"/>
    <col min="14353" max="14353" width="17.5703125" style="164" customWidth="1"/>
    <col min="14354" max="14592" width="8" style="164"/>
    <col min="14593" max="14593" width="7.28515625" style="164" customWidth="1"/>
    <col min="14594" max="14594" width="3.42578125" style="164" customWidth="1"/>
    <col min="14595" max="14595" width="48.140625" style="164" customWidth="1"/>
    <col min="14596" max="14596" width="8" style="164" customWidth="1"/>
    <col min="14597" max="14597" width="9.5703125" style="164" customWidth="1"/>
    <col min="14598" max="14598" width="10.42578125" style="164" customWidth="1"/>
    <col min="14599" max="14599" width="11.42578125" style="164" customWidth="1"/>
    <col min="14600" max="14600" width="9" style="164" bestFit="1" customWidth="1"/>
    <col min="14601" max="14601" width="1" style="164" customWidth="1"/>
    <col min="14602" max="14604" width="8" style="164" customWidth="1"/>
    <col min="14605" max="14605" width="16.7109375" style="164" customWidth="1"/>
    <col min="14606" max="14606" width="9.42578125" style="164" customWidth="1"/>
    <col min="14607" max="14607" width="10.5703125" style="164" customWidth="1"/>
    <col min="14608" max="14608" width="10.85546875" style="164" customWidth="1"/>
    <col min="14609" max="14609" width="17.5703125" style="164" customWidth="1"/>
    <col min="14610" max="14848" width="8" style="164"/>
    <col min="14849" max="14849" width="7.28515625" style="164" customWidth="1"/>
    <col min="14850" max="14850" width="3.42578125" style="164" customWidth="1"/>
    <col min="14851" max="14851" width="48.140625" style="164" customWidth="1"/>
    <col min="14852" max="14852" width="8" style="164" customWidth="1"/>
    <col min="14853" max="14853" width="9.5703125" style="164" customWidth="1"/>
    <col min="14854" max="14854" width="10.42578125" style="164" customWidth="1"/>
    <col min="14855" max="14855" width="11.42578125" style="164" customWidth="1"/>
    <col min="14856" max="14856" width="9" style="164" bestFit="1" customWidth="1"/>
    <col min="14857" max="14857" width="1" style="164" customWidth="1"/>
    <col min="14858" max="14860" width="8" style="164" customWidth="1"/>
    <col min="14861" max="14861" width="16.7109375" style="164" customWidth="1"/>
    <col min="14862" max="14862" width="9.42578125" style="164" customWidth="1"/>
    <col min="14863" max="14863" width="10.5703125" style="164" customWidth="1"/>
    <col min="14864" max="14864" width="10.85546875" style="164" customWidth="1"/>
    <col min="14865" max="14865" width="17.5703125" style="164" customWidth="1"/>
    <col min="14866" max="15104" width="8" style="164"/>
    <col min="15105" max="15105" width="7.28515625" style="164" customWidth="1"/>
    <col min="15106" max="15106" width="3.42578125" style="164" customWidth="1"/>
    <col min="15107" max="15107" width="48.140625" style="164" customWidth="1"/>
    <col min="15108" max="15108" width="8" style="164" customWidth="1"/>
    <col min="15109" max="15109" width="9.5703125" style="164" customWidth="1"/>
    <col min="15110" max="15110" width="10.42578125" style="164" customWidth="1"/>
    <col min="15111" max="15111" width="11.42578125" style="164" customWidth="1"/>
    <col min="15112" max="15112" width="9" style="164" bestFit="1" customWidth="1"/>
    <col min="15113" max="15113" width="1" style="164" customWidth="1"/>
    <col min="15114" max="15116" width="8" style="164" customWidth="1"/>
    <col min="15117" max="15117" width="16.7109375" style="164" customWidth="1"/>
    <col min="15118" max="15118" width="9.42578125" style="164" customWidth="1"/>
    <col min="15119" max="15119" width="10.5703125" style="164" customWidth="1"/>
    <col min="15120" max="15120" width="10.85546875" style="164" customWidth="1"/>
    <col min="15121" max="15121" width="17.5703125" style="164" customWidth="1"/>
    <col min="15122" max="15360" width="8" style="164"/>
    <col min="15361" max="15361" width="7.28515625" style="164" customWidth="1"/>
    <col min="15362" max="15362" width="3.42578125" style="164" customWidth="1"/>
    <col min="15363" max="15363" width="48.140625" style="164" customWidth="1"/>
    <col min="15364" max="15364" width="8" style="164" customWidth="1"/>
    <col min="15365" max="15365" width="9.5703125" style="164" customWidth="1"/>
    <col min="15366" max="15366" width="10.42578125" style="164" customWidth="1"/>
    <col min="15367" max="15367" width="11.42578125" style="164" customWidth="1"/>
    <col min="15368" max="15368" width="9" style="164" bestFit="1" customWidth="1"/>
    <col min="15369" max="15369" width="1" style="164" customWidth="1"/>
    <col min="15370" max="15372" width="8" style="164" customWidth="1"/>
    <col min="15373" max="15373" width="16.7109375" style="164" customWidth="1"/>
    <col min="15374" max="15374" width="9.42578125" style="164" customWidth="1"/>
    <col min="15375" max="15375" width="10.5703125" style="164" customWidth="1"/>
    <col min="15376" max="15376" width="10.85546875" style="164" customWidth="1"/>
    <col min="15377" max="15377" width="17.5703125" style="164" customWidth="1"/>
    <col min="15378" max="15616" width="8" style="164"/>
    <col min="15617" max="15617" width="7.28515625" style="164" customWidth="1"/>
    <col min="15618" max="15618" width="3.42578125" style="164" customWidth="1"/>
    <col min="15619" max="15619" width="48.140625" style="164" customWidth="1"/>
    <col min="15620" max="15620" width="8" style="164" customWidth="1"/>
    <col min="15621" max="15621" width="9.5703125" style="164" customWidth="1"/>
    <col min="15622" max="15622" width="10.42578125" style="164" customWidth="1"/>
    <col min="15623" max="15623" width="11.42578125" style="164" customWidth="1"/>
    <col min="15624" max="15624" width="9" style="164" bestFit="1" customWidth="1"/>
    <col min="15625" max="15625" width="1" style="164" customWidth="1"/>
    <col min="15626" max="15628" width="8" style="164" customWidth="1"/>
    <col min="15629" max="15629" width="16.7109375" style="164" customWidth="1"/>
    <col min="15630" max="15630" width="9.42578125" style="164" customWidth="1"/>
    <col min="15631" max="15631" width="10.5703125" style="164" customWidth="1"/>
    <col min="15632" max="15632" width="10.85546875" style="164" customWidth="1"/>
    <col min="15633" max="15633" width="17.5703125" style="164" customWidth="1"/>
    <col min="15634" max="15872" width="8" style="164"/>
    <col min="15873" max="15873" width="7.28515625" style="164" customWidth="1"/>
    <col min="15874" max="15874" width="3.42578125" style="164" customWidth="1"/>
    <col min="15875" max="15875" width="48.140625" style="164" customWidth="1"/>
    <col min="15876" max="15876" width="8" style="164" customWidth="1"/>
    <col min="15877" max="15877" width="9.5703125" style="164" customWidth="1"/>
    <col min="15878" max="15878" width="10.42578125" style="164" customWidth="1"/>
    <col min="15879" max="15879" width="11.42578125" style="164" customWidth="1"/>
    <col min="15880" max="15880" width="9" style="164" bestFit="1" customWidth="1"/>
    <col min="15881" max="15881" width="1" style="164" customWidth="1"/>
    <col min="15882" max="15884" width="8" style="164" customWidth="1"/>
    <col min="15885" max="15885" width="16.7109375" style="164" customWidth="1"/>
    <col min="15886" max="15886" width="9.42578125" style="164" customWidth="1"/>
    <col min="15887" max="15887" width="10.5703125" style="164" customWidth="1"/>
    <col min="15888" max="15888" width="10.85546875" style="164" customWidth="1"/>
    <col min="15889" max="15889" width="17.5703125" style="164" customWidth="1"/>
    <col min="15890" max="16128" width="8" style="164"/>
    <col min="16129" max="16129" width="7.28515625" style="164" customWidth="1"/>
    <col min="16130" max="16130" width="3.42578125" style="164" customWidth="1"/>
    <col min="16131" max="16131" width="48.140625" style="164" customWidth="1"/>
    <col min="16132" max="16132" width="8" style="164" customWidth="1"/>
    <col min="16133" max="16133" width="9.5703125" style="164" customWidth="1"/>
    <col min="16134" max="16134" width="10.42578125" style="164" customWidth="1"/>
    <col min="16135" max="16135" width="11.42578125" style="164" customWidth="1"/>
    <col min="16136" max="16136" width="9" style="164" bestFit="1" customWidth="1"/>
    <col min="16137" max="16137" width="1" style="164" customWidth="1"/>
    <col min="16138" max="16140" width="8" style="164" customWidth="1"/>
    <col min="16141" max="16141" width="16.7109375" style="164" customWidth="1"/>
    <col min="16142" max="16142" width="9.42578125" style="164" customWidth="1"/>
    <col min="16143" max="16143" width="10.5703125" style="164" customWidth="1"/>
    <col min="16144" max="16144" width="10.85546875" style="164" customWidth="1"/>
    <col min="16145" max="16145" width="17.5703125" style="164" customWidth="1"/>
    <col min="16146" max="16384" width="8" style="164"/>
  </cols>
  <sheetData>
    <row r="1" spans="1:9" ht="32.25" customHeight="1">
      <c r="A1" s="936" t="s">
        <v>64</v>
      </c>
      <c r="B1" s="936"/>
      <c r="C1" s="936"/>
      <c r="D1" s="936"/>
      <c r="E1" s="936"/>
      <c r="F1" s="936"/>
      <c r="G1" s="936"/>
      <c r="H1" s="936"/>
    </row>
    <row r="2" spans="1:9" s="288" customFormat="1" ht="18.75">
      <c r="A2" s="289"/>
      <c r="B2" s="289"/>
      <c r="C2" s="289"/>
      <c r="D2" s="290"/>
      <c r="E2" s="291"/>
      <c r="F2" s="292"/>
      <c r="G2" s="293"/>
      <c r="H2" s="294"/>
    </row>
    <row r="3" spans="1:9" s="288" customFormat="1" ht="21.75">
      <c r="A3" s="291">
        <v>1</v>
      </c>
      <c r="B3" s="294"/>
      <c r="C3" s="249" t="s">
        <v>186</v>
      </c>
      <c r="D3" s="296">
        <v>1</v>
      </c>
      <c r="E3" s="291" t="s">
        <v>78</v>
      </c>
      <c r="F3" s="362">
        <v>1.8580000000000001</v>
      </c>
      <c r="G3" s="298" t="s">
        <v>12</v>
      </c>
      <c r="H3" s="299"/>
    </row>
    <row r="4" spans="1:9" s="288" customFormat="1" ht="21.75">
      <c r="A4" s="291">
        <v>2</v>
      </c>
      <c r="B4" s="289"/>
      <c r="C4" s="249" t="s">
        <v>210</v>
      </c>
      <c r="D4" s="296">
        <v>1</v>
      </c>
      <c r="E4" s="291" t="s">
        <v>78</v>
      </c>
      <c r="F4" s="364">
        <v>6.1630000000000003</v>
      </c>
      <c r="G4" s="298" t="s">
        <v>12</v>
      </c>
      <c r="H4" s="299"/>
    </row>
    <row r="5" spans="1:9" s="288" customFormat="1" ht="21.75">
      <c r="A5" s="291">
        <v>3</v>
      </c>
      <c r="B5" s="289"/>
      <c r="C5" s="249" t="s">
        <v>209</v>
      </c>
      <c r="D5" s="296">
        <v>1</v>
      </c>
      <c r="E5" s="291" t="s">
        <v>78</v>
      </c>
      <c r="F5" s="365">
        <v>49</v>
      </c>
      <c r="G5" s="298" t="s">
        <v>12</v>
      </c>
      <c r="H5" s="289"/>
      <c r="I5" s="301"/>
    </row>
    <row r="6" spans="1:9" s="288" customFormat="1" ht="21.75">
      <c r="A6" s="291">
        <v>4</v>
      </c>
      <c r="B6" s="289"/>
      <c r="C6" s="249" t="s">
        <v>180</v>
      </c>
      <c r="D6" s="296">
        <v>1</v>
      </c>
      <c r="E6" s="291" t="s">
        <v>178</v>
      </c>
      <c r="F6" s="300">
        <v>460</v>
      </c>
      <c r="G6" s="298" t="s">
        <v>12</v>
      </c>
      <c r="H6" s="299"/>
      <c r="I6" s="301"/>
    </row>
    <row r="7" spans="1:9" s="288" customFormat="1" ht="21.75">
      <c r="A7" s="291">
        <v>5</v>
      </c>
      <c r="B7" s="289"/>
      <c r="C7" s="249" t="s">
        <v>232</v>
      </c>
      <c r="D7" s="296">
        <v>1</v>
      </c>
      <c r="E7" s="291" t="s">
        <v>22</v>
      </c>
      <c r="F7" s="300">
        <v>187.88</v>
      </c>
      <c r="G7" s="298" t="s">
        <v>12</v>
      </c>
      <c r="H7" s="299"/>
    </row>
    <row r="8" spans="1:9" s="288" customFormat="1" ht="18.75">
      <c r="A8" s="291">
        <v>6</v>
      </c>
      <c r="B8" s="289"/>
      <c r="C8" s="289" t="s">
        <v>236</v>
      </c>
      <c r="D8" s="296">
        <v>1</v>
      </c>
      <c r="E8" s="291" t="s">
        <v>22</v>
      </c>
      <c r="F8" s="365">
        <v>1112</v>
      </c>
      <c r="G8" s="298" t="s">
        <v>12</v>
      </c>
      <c r="H8" s="289"/>
      <c r="I8" s="301"/>
    </row>
    <row r="9" spans="1:9" s="288" customFormat="1" ht="18.75">
      <c r="A9" s="291">
        <v>7</v>
      </c>
      <c r="B9" s="294"/>
      <c r="C9" s="289" t="s">
        <v>235</v>
      </c>
      <c r="D9" s="296">
        <v>1</v>
      </c>
      <c r="E9" s="291" t="s">
        <v>22</v>
      </c>
      <c r="F9" s="365">
        <v>3225</v>
      </c>
      <c r="G9" s="298" t="s">
        <v>12</v>
      </c>
      <c r="H9" s="299"/>
    </row>
    <row r="10" spans="1:9" s="288" customFormat="1" ht="18.75">
      <c r="A10" s="291">
        <v>8</v>
      </c>
      <c r="B10" s="289"/>
      <c r="C10" s="289" t="s">
        <v>237</v>
      </c>
      <c r="D10" s="296">
        <v>1</v>
      </c>
      <c r="E10" s="291" t="s">
        <v>22</v>
      </c>
      <c r="F10" s="365">
        <v>1402</v>
      </c>
      <c r="G10" s="298" t="s">
        <v>12</v>
      </c>
      <c r="H10" s="289"/>
      <c r="I10" s="301"/>
    </row>
    <row r="11" spans="1:9" s="288" customFormat="1" ht="18.75">
      <c r="A11" s="291">
        <v>9</v>
      </c>
      <c r="B11" s="289"/>
      <c r="C11" s="289" t="s">
        <v>233</v>
      </c>
      <c r="D11" s="296">
        <v>1</v>
      </c>
      <c r="E11" s="291" t="s">
        <v>22</v>
      </c>
      <c r="F11" s="365">
        <v>1402</v>
      </c>
      <c r="G11" s="298" t="s">
        <v>12</v>
      </c>
      <c r="H11" s="299"/>
    </row>
    <row r="12" spans="1:9" s="288" customFormat="1" ht="21.75">
      <c r="A12" s="291">
        <v>10</v>
      </c>
      <c r="B12" s="289"/>
      <c r="C12" s="249" t="s">
        <v>238</v>
      </c>
      <c r="D12" s="296">
        <v>1</v>
      </c>
      <c r="E12" s="291" t="s">
        <v>22</v>
      </c>
      <c r="F12" s="365">
        <v>87.8</v>
      </c>
      <c r="G12" s="298" t="s">
        <v>12</v>
      </c>
      <c r="H12" s="289"/>
      <c r="I12" s="301"/>
    </row>
    <row r="13" spans="1:9" s="288" customFormat="1" ht="21.75">
      <c r="A13" s="291">
        <v>11</v>
      </c>
      <c r="B13" s="289"/>
      <c r="C13" s="249" t="s">
        <v>234</v>
      </c>
      <c r="D13" s="296">
        <v>1</v>
      </c>
      <c r="E13" s="291" t="s">
        <v>78</v>
      </c>
      <c r="F13" s="365">
        <v>120</v>
      </c>
      <c r="G13" s="298" t="s">
        <v>12</v>
      </c>
      <c r="H13" s="289"/>
      <c r="I13" s="301"/>
    </row>
    <row r="14" spans="1:9" s="288" customFormat="1" ht="21.75">
      <c r="A14" s="291">
        <v>12</v>
      </c>
      <c r="B14" s="294"/>
      <c r="C14" s="249"/>
      <c r="D14" s="296"/>
      <c r="E14" s="291"/>
      <c r="F14" s="362"/>
      <c r="G14" s="298" t="s">
        <v>12</v>
      </c>
      <c r="H14" s="299"/>
    </row>
    <row r="15" spans="1:9" s="288" customFormat="1" ht="21.75">
      <c r="A15" s="291">
        <v>13</v>
      </c>
      <c r="B15" s="289"/>
      <c r="C15" s="249"/>
      <c r="D15" s="296"/>
      <c r="E15" s="291"/>
      <c r="F15" s="363"/>
      <c r="G15" s="298" t="s">
        <v>12</v>
      </c>
      <c r="H15" s="299"/>
    </row>
    <row r="16" spans="1:9" s="288" customFormat="1" ht="21.75">
      <c r="A16" s="291">
        <v>14</v>
      </c>
      <c r="B16" s="289"/>
      <c r="C16" s="249"/>
      <c r="D16" s="296"/>
      <c r="E16" s="291"/>
      <c r="F16" s="363"/>
      <c r="G16" s="298" t="s">
        <v>12</v>
      </c>
      <c r="H16" s="299"/>
    </row>
    <row r="17" spans="1:16" s="288" customFormat="1" ht="21.75">
      <c r="A17" s="291">
        <v>15</v>
      </c>
      <c r="B17" s="289"/>
      <c r="C17" s="249"/>
      <c r="D17" s="296"/>
      <c r="E17" s="291"/>
      <c r="F17" s="297"/>
      <c r="G17" s="298" t="s">
        <v>12</v>
      </c>
      <c r="H17" s="289"/>
      <c r="I17" s="301"/>
    </row>
    <row r="18" spans="1:16" s="288" customFormat="1" ht="21.75">
      <c r="A18" s="291">
        <v>16</v>
      </c>
      <c r="B18" s="289"/>
      <c r="C18" s="249"/>
      <c r="D18" s="296"/>
      <c r="E18" s="291"/>
      <c r="F18" s="300"/>
      <c r="G18" s="298" t="s">
        <v>12</v>
      </c>
      <c r="H18" s="299"/>
    </row>
    <row r="19" spans="1:16" s="288" customFormat="1" ht="21.75">
      <c r="A19" s="291">
        <v>17</v>
      </c>
      <c r="B19" s="289"/>
      <c r="C19" s="249"/>
      <c r="D19" s="296"/>
      <c r="E19" s="291"/>
      <c r="F19" s="300"/>
      <c r="G19" s="298" t="s">
        <v>12</v>
      </c>
      <c r="H19" s="299"/>
    </row>
    <row r="20" spans="1:16" s="288" customFormat="1" ht="18.75">
      <c r="A20" s="291"/>
      <c r="B20" s="289"/>
      <c r="C20" s="289"/>
      <c r="D20" s="296"/>
      <c r="E20" s="291"/>
      <c r="F20" s="356"/>
      <c r="G20" s="298"/>
      <c r="H20" s="299"/>
    </row>
    <row r="21" spans="1:16" s="168" customFormat="1" ht="21.75">
      <c r="A21" s="937" t="s">
        <v>2</v>
      </c>
      <c r="B21" s="937" t="s">
        <v>3</v>
      </c>
      <c r="C21" s="939"/>
      <c r="D21" s="940" t="s">
        <v>40</v>
      </c>
      <c r="E21" s="940" t="s">
        <v>5</v>
      </c>
      <c r="F21" s="167" t="s">
        <v>10</v>
      </c>
      <c r="G21" s="167" t="s">
        <v>65</v>
      </c>
      <c r="H21" s="937" t="s">
        <v>9</v>
      </c>
      <c r="O21" s="169"/>
    </row>
    <row r="22" spans="1:16" s="168" customFormat="1" ht="21.75">
      <c r="A22" s="938"/>
      <c r="B22" s="938"/>
      <c r="C22" s="938"/>
      <c r="D22" s="941"/>
      <c r="E22" s="941"/>
      <c r="F22" s="171" t="s">
        <v>66</v>
      </c>
      <c r="G22" s="171" t="s">
        <v>66</v>
      </c>
      <c r="H22" s="938"/>
      <c r="L22" s="276"/>
      <c r="M22" s="276"/>
      <c r="N22" s="276"/>
      <c r="O22" s="355"/>
      <c r="P22" s="276"/>
    </row>
    <row r="23" spans="1:16" ht="21.75">
      <c r="A23" s="236">
        <v>1</v>
      </c>
      <c r="B23" s="212" t="s">
        <v>213</v>
      </c>
      <c r="C23" s="213"/>
      <c r="D23" s="214" t="s">
        <v>68</v>
      </c>
      <c r="E23" s="215" t="s">
        <v>68</v>
      </c>
      <c r="F23" s="357" t="s">
        <v>68</v>
      </c>
      <c r="G23" s="217" t="s">
        <v>68</v>
      </c>
      <c r="H23" s="218" t="s">
        <v>68</v>
      </c>
    </row>
    <row r="24" spans="1:16" ht="21.75">
      <c r="A24" s="195"/>
      <c r="B24" s="191"/>
      <c r="C24" s="182" t="s">
        <v>173</v>
      </c>
      <c r="D24" s="192">
        <v>22.02</v>
      </c>
      <c r="E24" s="184" t="s">
        <v>78</v>
      </c>
      <c r="F24" s="358">
        <f>F3</f>
        <v>1.8580000000000001</v>
      </c>
      <c r="G24" s="186">
        <f>D24*F24</f>
        <v>40.913160000000005</v>
      </c>
      <c r="H24" s="195"/>
    </row>
    <row r="25" spans="1:16" ht="21.75">
      <c r="A25" s="195"/>
      <c r="B25" s="191"/>
      <c r="C25" s="182" t="s">
        <v>174</v>
      </c>
      <c r="D25" s="183">
        <v>0.11</v>
      </c>
      <c r="E25" s="184" t="s">
        <v>178</v>
      </c>
      <c r="F25" s="192">
        <f>F6</f>
        <v>460</v>
      </c>
      <c r="G25" s="186">
        <f>D25*F25</f>
        <v>50.6</v>
      </c>
      <c r="H25" s="195"/>
    </row>
    <row r="26" spans="1:16" ht="21.75">
      <c r="A26" s="195"/>
      <c r="B26" s="191"/>
      <c r="C26" s="182" t="s">
        <v>175</v>
      </c>
      <c r="D26" s="183">
        <v>6</v>
      </c>
      <c r="E26" s="184" t="s">
        <v>91</v>
      </c>
      <c r="F26" s="360">
        <v>1.6400000000000001E-2</v>
      </c>
      <c r="G26" s="186">
        <f>D26*F26</f>
        <v>9.8400000000000015E-2</v>
      </c>
      <c r="H26" s="195"/>
    </row>
    <row r="27" spans="1:16" ht="21.75">
      <c r="A27" s="207"/>
      <c r="B27" s="201"/>
      <c r="C27" s="202" t="s">
        <v>202</v>
      </c>
      <c r="D27" s="203">
        <v>1</v>
      </c>
      <c r="E27" s="204" t="s">
        <v>22</v>
      </c>
      <c r="F27" s="204" t="s">
        <v>83</v>
      </c>
      <c r="G27" s="206">
        <f>SUM(G24:G26)</f>
        <v>91.611559999999997</v>
      </c>
      <c r="H27" s="207"/>
    </row>
    <row r="28" spans="1:16" ht="21.75">
      <c r="A28" s="236">
        <v>2</v>
      </c>
      <c r="B28" s="212" t="s">
        <v>217</v>
      </c>
      <c r="C28" s="213"/>
      <c r="D28" s="214" t="s">
        <v>68</v>
      </c>
      <c r="E28" s="215" t="s">
        <v>68</v>
      </c>
      <c r="F28" s="357" t="s">
        <v>68</v>
      </c>
      <c r="G28" s="217" t="s">
        <v>68</v>
      </c>
      <c r="H28" s="218" t="s">
        <v>68</v>
      </c>
    </row>
    <row r="29" spans="1:16" ht="21.75">
      <c r="A29" s="195"/>
      <c r="B29" s="191"/>
      <c r="C29" s="182" t="s">
        <v>207</v>
      </c>
      <c r="D29" s="192">
        <v>1.1000000000000001</v>
      </c>
      <c r="E29" s="184" t="s">
        <v>22</v>
      </c>
      <c r="F29" s="358">
        <f>F7</f>
        <v>187.88</v>
      </c>
      <c r="G29" s="186">
        <f>D29*F29</f>
        <v>206.66800000000001</v>
      </c>
      <c r="H29" s="195"/>
    </row>
    <row r="30" spans="1:16" ht="21.75">
      <c r="A30" s="195"/>
      <c r="B30" s="191"/>
      <c r="C30" s="182" t="s">
        <v>173</v>
      </c>
      <c r="D30" s="192">
        <v>21.51</v>
      </c>
      <c r="E30" s="184" t="s">
        <v>78</v>
      </c>
      <c r="F30" s="358">
        <f>F3</f>
        <v>1.8580000000000001</v>
      </c>
      <c r="G30" s="186">
        <f>D30*F30</f>
        <v>39.965580000000003</v>
      </c>
      <c r="H30" s="195"/>
    </row>
    <row r="31" spans="1:16" ht="21.75">
      <c r="A31" s="195"/>
      <c r="B31" s="191"/>
      <c r="C31" s="182" t="s">
        <v>205</v>
      </c>
      <c r="D31" s="238">
        <v>0.2</v>
      </c>
      <c r="E31" s="184" t="s">
        <v>78</v>
      </c>
      <c r="F31" s="192">
        <f>F5</f>
        <v>49</v>
      </c>
      <c r="G31" s="186">
        <f>D31*F31</f>
        <v>9.8000000000000007</v>
      </c>
      <c r="H31" s="195"/>
    </row>
    <row r="32" spans="1:16" ht="21.75">
      <c r="A32" s="195"/>
      <c r="B32" s="191"/>
      <c r="C32" s="182" t="s">
        <v>174</v>
      </c>
      <c r="D32" s="183">
        <v>0.11</v>
      </c>
      <c r="E32" s="184" t="s">
        <v>178</v>
      </c>
      <c r="F32" s="192">
        <f>F6</f>
        <v>460</v>
      </c>
      <c r="G32" s="186">
        <f>D32*F32</f>
        <v>50.6</v>
      </c>
      <c r="H32" s="195"/>
    </row>
    <row r="33" spans="1:8" ht="21.75">
      <c r="A33" s="195"/>
      <c r="B33" s="191"/>
      <c r="C33" s="182" t="s">
        <v>175</v>
      </c>
      <c r="D33" s="183">
        <v>10</v>
      </c>
      <c r="E33" s="184" t="s">
        <v>91</v>
      </c>
      <c r="F33" s="360">
        <v>1.6400000000000001E-2</v>
      </c>
      <c r="G33" s="186">
        <f>D33*F33</f>
        <v>0.16400000000000001</v>
      </c>
      <c r="H33" s="195"/>
    </row>
    <row r="34" spans="1:8" ht="21.75">
      <c r="A34" s="207"/>
      <c r="B34" s="201"/>
      <c r="C34" s="202" t="s">
        <v>214</v>
      </c>
      <c r="D34" s="203">
        <v>1</v>
      </c>
      <c r="E34" s="204" t="s">
        <v>22</v>
      </c>
      <c r="F34" s="204" t="s">
        <v>83</v>
      </c>
      <c r="G34" s="206">
        <f>SUM(G29:G33)</f>
        <v>307.19758000000002</v>
      </c>
      <c r="H34" s="207"/>
    </row>
    <row r="35" spans="1:8" ht="21.75">
      <c r="A35" s="236">
        <v>3</v>
      </c>
      <c r="B35" s="212" t="s">
        <v>215</v>
      </c>
      <c r="C35" s="213"/>
      <c r="D35" s="214" t="s">
        <v>68</v>
      </c>
      <c r="E35" s="215" t="s">
        <v>68</v>
      </c>
      <c r="F35" s="357" t="s">
        <v>68</v>
      </c>
      <c r="G35" s="217" t="s">
        <v>68</v>
      </c>
      <c r="H35" s="218" t="s">
        <v>68</v>
      </c>
    </row>
    <row r="36" spans="1:8" ht="21.75">
      <c r="A36" s="195"/>
      <c r="B36" s="191"/>
      <c r="C36" s="182" t="s">
        <v>207</v>
      </c>
      <c r="D36" s="192">
        <v>1.1299999999999999</v>
      </c>
      <c r="E36" s="184" t="s">
        <v>22</v>
      </c>
      <c r="F36" s="358">
        <v>636.62</v>
      </c>
      <c r="G36" s="186">
        <f>D36*F36</f>
        <v>719.38059999999996</v>
      </c>
      <c r="H36" s="195"/>
    </row>
    <row r="37" spans="1:8" ht="21.75">
      <c r="A37" s="195"/>
      <c r="B37" s="191"/>
      <c r="C37" s="182" t="s">
        <v>173</v>
      </c>
      <c r="D37" s="192">
        <v>21.51</v>
      </c>
      <c r="E37" s="184" t="s">
        <v>78</v>
      </c>
      <c r="F37" s="358">
        <f>F3</f>
        <v>1.8580000000000001</v>
      </c>
      <c r="G37" s="186">
        <f>D37*F37</f>
        <v>39.965580000000003</v>
      </c>
      <c r="H37" s="195"/>
    </row>
    <row r="38" spans="1:8" ht="21.75">
      <c r="A38" s="195"/>
      <c r="B38" s="191"/>
      <c r="C38" s="182" t="s">
        <v>205</v>
      </c>
      <c r="D38" s="238">
        <v>0.1</v>
      </c>
      <c r="E38" s="184" t="s">
        <v>78</v>
      </c>
      <c r="F38" s="192">
        <f>F5</f>
        <v>49</v>
      </c>
      <c r="G38" s="186">
        <f>D38*F38</f>
        <v>4.9000000000000004</v>
      </c>
      <c r="H38" s="195"/>
    </row>
    <row r="39" spans="1:8" ht="21.75">
      <c r="A39" s="195"/>
      <c r="B39" s="191"/>
      <c r="C39" s="182" t="s">
        <v>174</v>
      </c>
      <c r="D39" s="183">
        <v>0.11</v>
      </c>
      <c r="E39" s="184" t="s">
        <v>178</v>
      </c>
      <c r="F39" s="192">
        <f>F6</f>
        <v>460</v>
      </c>
      <c r="G39" s="186">
        <f>D39*F39</f>
        <v>50.6</v>
      </c>
      <c r="H39" s="195"/>
    </row>
    <row r="40" spans="1:8" ht="21.75">
      <c r="A40" s="195"/>
      <c r="B40" s="191"/>
      <c r="C40" s="182" t="s">
        <v>175</v>
      </c>
      <c r="D40" s="183">
        <v>10</v>
      </c>
      <c r="E40" s="184" t="s">
        <v>91</v>
      </c>
      <c r="F40" s="360">
        <v>1.6400000000000001E-2</v>
      </c>
      <c r="G40" s="186">
        <f>D40*F40</f>
        <v>0.16400000000000001</v>
      </c>
      <c r="H40" s="195"/>
    </row>
    <row r="41" spans="1:8" ht="21.75">
      <c r="A41" s="207"/>
      <c r="B41" s="201"/>
      <c r="C41" s="202" t="s">
        <v>216</v>
      </c>
      <c r="D41" s="203">
        <v>1</v>
      </c>
      <c r="E41" s="204" t="s">
        <v>22</v>
      </c>
      <c r="F41" s="204" t="s">
        <v>83</v>
      </c>
      <c r="G41" s="206">
        <f>SUM(G36:G40)</f>
        <v>815.01017999999999</v>
      </c>
      <c r="H41" s="207"/>
    </row>
    <row r="42" spans="1:8" ht="21.75">
      <c r="A42" s="236">
        <v>4</v>
      </c>
      <c r="B42" s="212" t="s">
        <v>218</v>
      </c>
      <c r="C42" s="213"/>
      <c r="D42" s="214" t="s">
        <v>68</v>
      </c>
      <c r="E42" s="215" t="s">
        <v>68</v>
      </c>
      <c r="F42" s="357" t="s">
        <v>68</v>
      </c>
      <c r="G42" s="217" t="s">
        <v>68</v>
      </c>
      <c r="H42" s="218" t="s">
        <v>68</v>
      </c>
    </row>
    <row r="43" spans="1:8" ht="21.75">
      <c r="A43" s="195"/>
      <c r="B43" s="191"/>
      <c r="C43" s="182" t="s">
        <v>207</v>
      </c>
      <c r="D43" s="192">
        <v>1.1000000000000001</v>
      </c>
      <c r="E43" s="184" t="s">
        <v>22</v>
      </c>
      <c r="F43" s="358">
        <f>F7</f>
        <v>187.88</v>
      </c>
      <c r="G43" s="186">
        <f>D43*F43</f>
        <v>206.66800000000001</v>
      </c>
      <c r="H43" s="195"/>
    </row>
    <row r="44" spans="1:8" ht="21.75">
      <c r="A44" s="195"/>
      <c r="B44" s="191"/>
      <c r="C44" s="182" t="s">
        <v>204</v>
      </c>
      <c r="D44" s="192">
        <v>5.25</v>
      </c>
      <c r="E44" s="184" t="s">
        <v>78</v>
      </c>
      <c r="F44" s="358">
        <f>F4</f>
        <v>6.1630000000000003</v>
      </c>
      <c r="G44" s="186">
        <f>D44*F44</f>
        <v>32.35575</v>
      </c>
      <c r="H44" s="195"/>
    </row>
    <row r="45" spans="1:8" ht="21.75">
      <c r="A45" s="195"/>
      <c r="B45" s="191"/>
      <c r="C45" s="182" t="s">
        <v>205</v>
      </c>
      <c r="D45" s="238">
        <v>0.15</v>
      </c>
      <c r="E45" s="184" t="s">
        <v>78</v>
      </c>
      <c r="F45" s="192">
        <f>F5</f>
        <v>49</v>
      </c>
      <c r="G45" s="186">
        <f>D45*F45</f>
        <v>7.35</v>
      </c>
      <c r="H45" s="195"/>
    </row>
    <row r="46" spans="1:8" ht="21.75">
      <c r="A46" s="195"/>
      <c r="B46" s="191"/>
      <c r="C46" s="182" t="s">
        <v>175</v>
      </c>
      <c r="D46" s="183">
        <v>2</v>
      </c>
      <c r="E46" s="184" t="s">
        <v>91</v>
      </c>
      <c r="F46" s="360">
        <v>1.6400000000000001E-2</v>
      </c>
      <c r="G46" s="186">
        <f>D46*F46</f>
        <v>3.2800000000000003E-2</v>
      </c>
      <c r="H46" s="195"/>
    </row>
    <row r="47" spans="1:8" ht="21.75">
      <c r="A47" s="207"/>
      <c r="B47" s="201"/>
      <c r="C47" s="202" t="s">
        <v>219</v>
      </c>
      <c r="D47" s="203">
        <v>1</v>
      </c>
      <c r="E47" s="204" t="s">
        <v>22</v>
      </c>
      <c r="F47" s="204" t="s">
        <v>83</v>
      </c>
      <c r="G47" s="206">
        <f>SUM(G43:G46)</f>
        <v>246.40655000000001</v>
      </c>
      <c r="H47" s="207"/>
    </row>
    <row r="48" spans="1:8" ht="21.75">
      <c r="A48" s="236">
        <v>5</v>
      </c>
      <c r="B48" s="212" t="s">
        <v>220</v>
      </c>
      <c r="C48" s="213"/>
      <c r="D48" s="214" t="s">
        <v>68</v>
      </c>
      <c r="E48" s="215" t="s">
        <v>68</v>
      </c>
      <c r="F48" s="357" t="s">
        <v>68</v>
      </c>
      <c r="G48" s="217" t="s">
        <v>68</v>
      </c>
      <c r="H48" s="218" t="s">
        <v>68</v>
      </c>
    </row>
    <row r="49" spans="1:8" ht="21.75">
      <c r="A49" s="195"/>
      <c r="B49" s="191"/>
      <c r="C49" s="182" t="s">
        <v>207</v>
      </c>
      <c r="D49" s="192">
        <v>1.1299999999999999</v>
      </c>
      <c r="E49" s="184" t="s">
        <v>22</v>
      </c>
      <c r="F49" s="358">
        <f>F8</f>
        <v>1112</v>
      </c>
      <c r="G49" s="186">
        <f>D49*F49</f>
        <v>1256.56</v>
      </c>
      <c r="H49" s="195"/>
    </row>
    <row r="50" spans="1:8" ht="21.75">
      <c r="A50" s="195"/>
      <c r="B50" s="191"/>
      <c r="C50" s="182" t="s">
        <v>204</v>
      </c>
      <c r="D50" s="192">
        <v>5.25</v>
      </c>
      <c r="E50" s="184" t="s">
        <v>78</v>
      </c>
      <c r="F50" s="358">
        <f>F4</f>
        <v>6.1630000000000003</v>
      </c>
      <c r="G50" s="186">
        <f>D50*F50</f>
        <v>32.35575</v>
      </c>
      <c r="H50" s="195"/>
    </row>
    <row r="51" spans="1:8" ht="21.75">
      <c r="A51" s="195"/>
      <c r="B51" s="191"/>
      <c r="C51" s="182" t="s">
        <v>205</v>
      </c>
      <c r="D51" s="238">
        <v>0.1</v>
      </c>
      <c r="E51" s="184" t="s">
        <v>78</v>
      </c>
      <c r="F51" s="192">
        <f>F5</f>
        <v>49</v>
      </c>
      <c r="G51" s="186">
        <f>D51*F51</f>
        <v>4.9000000000000004</v>
      </c>
      <c r="H51" s="195"/>
    </row>
    <row r="52" spans="1:8" ht="21.75">
      <c r="A52" s="195"/>
      <c r="B52" s="191"/>
      <c r="C52" s="182" t="s">
        <v>175</v>
      </c>
      <c r="D52" s="183">
        <v>2</v>
      </c>
      <c r="E52" s="184" t="s">
        <v>91</v>
      </c>
      <c r="F52" s="360">
        <v>1.6400000000000001E-2</v>
      </c>
      <c r="G52" s="186">
        <f>D52*F52</f>
        <v>3.2800000000000003E-2</v>
      </c>
      <c r="H52" s="195"/>
    </row>
    <row r="53" spans="1:8" ht="21.75">
      <c r="A53" s="207"/>
      <c r="B53" s="201"/>
      <c r="C53" s="202" t="s">
        <v>227</v>
      </c>
      <c r="D53" s="203">
        <v>1</v>
      </c>
      <c r="E53" s="204" t="s">
        <v>22</v>
      </c>
      <c r="F53" s="204" t="s">
        <v>83</v>
      </c>
      <c r="G53" s="206">
        <f>SUM(G49:G52)</f>
        <v>1293.8485499999999</v>
      </c>
      <c r="H53" s="207"/>
    </row>
    <row r="54" spans="1:8" ht="21.75">
      <c r="A54" s="236">
        <v>6</v>
      </c>
      <c r="B54" s="212" t="s">
        <v>221</v>
      </c>
      <c r="C54" s="213"/>
      <c r="D54" s="214" t="s">
        <v>68</v>
      </c>
      <c r="E54" s="215" t="s">
        <v>68</v>
      </c>
      <c r="F54" s="357" t="s">
        <v>68</v>
      </c>
      <c r="G54" s="217" t="s">
        <v>68</v>
      </c>
      <c r="H54" s="218" t="s">
        <v>68</v>
      </c>
    </row>
    <row r="55" spans="1:8" ht="21.75">
      <c r="A55" s="195"/>
      <c r="B55" s="191"/>
      <c r="C55" s="182" t="s">
        <v>222</v>
      </c>
      <c r="D55" s="192">
        <v>1.1000000000000001</v>
      </c>
      <c r="E55" s="184" t="s">
        <v>22</v>
      </c>
      <c r="F55" s="358">
        <f>F9</f>
        <v>3225</v>
      </c>
      <c r="G55" s="186">
        <f>D55*F55</f>
        <v>3547.5000000000005</v>
      </c>
      <c r="H55" s="195"/>
    </row>
    <row r="56" spans="1:8" ht="21.75">
      <c r="A56" s="195"/>
      <c r="B56" s="191"/>
      <c r="C56" s="182" t="s">
        <v>173</v>
      </c>
      <c r="D56" s="192">
        <v>21.51</v>
      </c>
      <c r="E56" s="184" t="s">
        <v>78</v>
      </c>
      <c r="F56" s="358">
        <f>F3</f>
        <v>1.8580000000000001</v>
      </c>
      <c r="G56" s="186">
        <f>D56*F56</f>
        <v>39.965580000000003</v>
      </c>
      <c r="H56" s="195"/>
    </row>
    <row r="57" spans="1:8" ht="21.75">
      <c r="A57" s="195"/>
      <c r="B57" s="191"/>
      <c r="C57" s="182" t="s">
        <v>174</v>
      </c>
      <c r="D57" s="183">
        <v>0.11</v>
      </c>
      <c r="E57" s="184" t="s">
        <v>178</v>
      </c>
      <c r="F57" s="192">
        <f>F6</f>
        <v>460</v>
      </c>
      <c r="G57" s="186">
        <f>D57*F57</f>
        <v>50.6</v>
      </c>
      <c r="H57" s="195"/>
    </row>
    <row r="58" spans="1:8" ht="21.75">
      <c r="A58" s="195"/>
      <c r="B58" s="191"/>
      <c r="C58" s="182" t="s">
        <v>175</v>
      </c>
      <c r="D58" s="183">
        <v>10</v>
      </c>
      <c r="E58" s="184" t="s">
        <v>91</v>
      </c>
      <c r="F58" s="360">
        <v>1.6400000000000001E-2</v>
      </c>
      <c r="G58" s="186">
        <f>D58*F58</f>
        <v>0.16400000000000001</v>
      </c>
      <c r="H58" s="195"/>
    </row>
    <row r="59" spans="1:8" ht="21.75">
      <c r="A59" s="195"/>
      <c r="B59" s="191"/>
      <c r="C59" s="182" t="s">
        <v>223</v>
      </c>
      <c r="D59" s="238">
        <v>3.5000000000000003E-2</v>
      </c>
      <c r="E59" s="184" t="s">
        <v>78</v>
      </c>
      <c r="F59" s="192">
        <f>F13</f>
        <v>120</v>
      </c>
      <c r="G59" s="186">
        <f>D59*F59</f>
        <v>4.2</v>
      </c>
      <c r="H59" s="195"/>
    </row>
    <row r="60" spans="1:8" ht="21.75">
      <c r="A60" s="207"/>
      <c r="B60" s="201"/>
      <c r="C60" s="202" t="s">
        <v>226</v>
      </c>
      <c r="D60" s="203">
        <v>1</v>
      </c>
      <c r="E60" s="204" t="s">
        <v>22</v>
      </c>
      <c r="F60" s="204" t="s">
        <v>83</v>
      </c>
      <c r="G60" s="206">
        <f>SUM(G55:G59)</f>
        <v>3642.4295800000004</v>
      </c>
      <c r="H60" s="207"/>
    </row>
    <row r="61" spans="1:8" ht="21.75">
      <c r="A61" s="236">
        <v>7</v>
      </c>
      <c r="B61" s="212" t="s">
        <v>224</v>
      </c>
      <c r="C61" s="213"/>
      <c r="D61" s="214" t="s">
        <v>68</v>
      </c>
      <c r="E61" s="215" t="s">
        <v>68</v>
      </c>
      <c r="F61" s="357" t="s">
        <v>68</v>
      </c>
      <c r="G61" s="217" t="s">
        <v>68</v>
      </c>
      <c r="H61" s="218" t="s">
        <v>68</v>
      </c>
    </row>
    <row r="62" spans="1:8" ht="21.75">
      <c r="A62" s="195"/>
      <c r="B62" s="191"/>
      <c r="C62" s="182" t="s">
        <v>230</v>
      </c>
      <c r="D62" s="192">
        <v>1.05</v>
      </c>
      <c r="E62" s="184" t="s">
        <v>22</v>
      </c>
      <c r="F62" s="358">
        <f>F10</f>
        <v>1402</v>
      </c>
      <c r="G62" s="186">
        <f>D62*F62</f>
        <v>1472.1000000000001</v>
      </c>
      <c r="H62" s="195"/>
    </row>
    <row r="63" spans="1:8" ht="21.75">
      <c r="A63" s="195"/>
      <c r="B63" s="191"/>
      <c r="C63" s="182" t="s">
        <v>225</v>
      </c>
      <c r="D63" s="192">
        <v>1.05</v>
      </c>
      <c r="E63" s="184" t="s">
        <v>22</v>
      </c>
      <c r="F63" s="358">
        <f>F12</f>
        <v>87.8</v>
      </c>
      <c r="G63" s="186">
        <f>D63*F63</f>
        <v>92.19</v>
      </c>
      <c r="H63" s="195"/>
    </row>
    <row r="64" spans="1:8" ht="21.75">
      <c r="A64" s="195"/>
      <c r="B64" s="191"/>
      <c r="C64" s="182" t="s">
        <v>223</v>
      </c>
      <c r="D64" s="238">
        <v>3.5000000000000003E-2</v>
      </c>
      <c r="E64" s="184" t="s">
        <v>78</v>
      </c>
      <c r="F64" s="192">
        <f>F13</f>
        <v>120</v>
      </c>
      <c r="G64" s="186">
        <f>D64*F64</f>
        <v>4.2</v>
      </c>
      <c r="H64" s="195"/>
    </row>
    <row r="65" spans="1:8" ht="21.75">
      <c r="A65" s="207"/>
      <c r="B65" s="201"/>
      <c r="C65" s="202" t="s">
        <v>228</v>
      </c>
      <c r="D65" s="203">
        <v>1</v>
      </c>
      <c r="E65" s="204" t="s">
        <v>22</v>
      </c>
      <c r="F65" s="204" t="s">
        <v>83</v>
      </c>
      <c r="G65" s="206">
        <f>SUM(G62:G64)</f>
        <v>1568.4900000000002</v>
      </c>
      <c r="H65" s="207"/>
    </row>
    <row r="66" spans="1:8" ht="21.75">
      <c r="A66" s="236">
        <v>8</v>
      </c>
      <c r="B66" s="212" t="s">
        <v>229</v>
      </c>
      <c r="C66" s="213"/>
      <c r="D66" s="214" t="s">
        <v>68</v>
      </c>
      <c r="E66" s="215" t="s">
        <v>68</v>
      </c>
      <c r="F66" s="357" t="s">
        <v>68</v>
      </c>
      <c r="G66" s="217" t="s">
        <v>68</v>
      </c>
      <c r="H66" s="218" t="s">
        <v>68</v>
      </c>
    </row>
    <row r="67" spans="1:8" ht="21.75">
      <c r="A67" s="195"/>
      <c r="B67" s="191"/>
      <c r="C67" s="182" t="s">
        <v>231</v>
      </c>
      <c r="D67" s="192">
        <v>1.1000000000000001</v>
      </c>
      <c r="E67" s="184" t="s">
        <v>22</v>
      </c>
      <c r="F67" s="358">
        <f>F11</f>
        <v>1402</v>
      </c>
      <c r="G67" s="186">
        <f>D67*F67</f>
        <v>1542.2</v>
      </c>
      <c r="H67" s="195"/>
    </row>
    <row r="68" spans="1:8" ht="21.75">
      <c r="A68" s="195"/>
      <c r="B68" s="191"/>
      <c r="C68" s="182" t="s">
        <v>225</v>
      </c>
      <c r="D68" s="192">
        <v>1.05</v>
      </c>
      <c r="E68" s="184" t="s">
        <v>22</v>
      </c>
      <c r="F68" s="358">
        <f>F12</f>
        <v>87.8</v>
      </c>
      <c r="G68" s="186">
        <f>D68*F68</f>
        <v>92.19</v>
      </c>
      <c r="H68" s="195"/>
    </row>
    <row r="69" spans="1:8" ht="21.75">
      <c r="A69" s="195"/>
      <c r="B69" s="191"/>
      <c r="C69" s="182" t="s">
        <v>223</v>
      </c>
      <c r="D69" s="238">
        <v>3.5000000000000003E-2</v>
      </c>
      <c r="E69" s="184" t="s">
        <v>78</v>
      </c>
      <c r="F69" s="192">
        <f>F13</f>
        <v>120</v>
      </c>
      <c r="G69" s="186">
        <f>D69*F69</f>
        <v>4.2</v>
      </c>
      <c r="H69" s="195"/>
    </row>
    <row r="70" spans="1:8" ht="21.75">
      <c r="A70" s="207"/>
      <c r="B70" s="201"/>
      <c r="C70" s="202" t="s">
        <v>228</v>
      </c>
      <c r="D70" s="203">
        <v>1</v>
      </c>
      <c r="E70" s="204" t="s">
        <v>22</v>
      </c>
      <c r="F70" s="204" t="s">
        <v>83</v>
      </c>
      <c r="G70" s="206">
        <f>SUM(G67:G69)</f>
        <v>1638.5900000000001</v>
      </c>
      <c r="H70" s="207"/>
    </row>
    <row r="71" spans="1:8" ht="21.75">
      <c r="A71" s="236">
        <v>6</v>
      </c>
      <c r="B71" s="212" t="s">
        <v>359</v>
      </c>
      <c r="C71" s="213"/>
      <c r="D71" s="214" t="s">
        <v>68</v>
      </c>
      <c r="E71" s="215" t="s">
        <v>68</v>
      </c>
      <c r="F71" s="357" t="s">
        <v>68</v>
      </c>
      <c r="G71" s="217" t="s">
        <v>68</v>
      </c>
      <c r="H71" s="218" t="s">
        <v>68</v>
      </c>
    </row>
    <row r="72" spans="1:8" ht="21.75">
      <c r="A72" s="195"/>
      <c r="B72" s="191"/>
      <c r="C72" s="182" t="s">
        <v>360</v>
      </c>
      <c r="D72" s="192">
        <v>1.1000000000000001</v>
      </c>
      <c r="E72" s="184" t="s">
        <v>22</v>
      </c>
      <c r="F72" s="358">
        <v>3000</v>
      </c>
      <c r="G72" s="186">
        <f>D72*F72</f>
        <v>3300.0000000000005</v>
      </c>
      <c r="H72" s="195"/>
    </row>
    <row r="73" spans="1:8" ht="21.75">
      <c r="A73" s="195"/>
      <c r="B73" s="191"/>
      <c r="C73" s="182" t="s">
        <v>173</v>
      </c>
      <c r="D73" s="192">
        <v>21.51</v>
      </c>
      <c r="E73" s="184" t="s">
        <v>78</v>
      </c>
      <c r="F73" s="358">
        <f>F3</f>
        <v>1.8580000000000001</v>
      </c>
      <c r="G73" s="186">
        <f>D73*F73</f>
        <v>39.965580000000003</v>
      </c>
      <c r="H73" s="195"/>
    </row>
    <row r="74" spans="1:8" ht="21.75">
      <c r="A74" s="195"/>
      <c r="B74" s="191"/>
      <c r="C74" s="182" t="s">
        <v>174</v>
      </c>
      <c r="D74" s="183">
        <v>0.11</v>
      </c>
      <c r="E74" s="184" t="s">
        <v>178</v>
      </c>
      <c r="F74" s="192">
        <f>F6</f>
        <v>460</v>
      </c>
      <c r="G74" s="186">
        <f>D74*F74</f>
        <v>50.6</v>
      </c>
      <c r="H74" s="195"/>
    </row>
    <row r="75" spans="1:8" ht="21.75">
      <c r="A75" s="195"/>
      <c r="B75" s="191"/>
      <c r="C75" s="182" t="s">
        <v>175</v>
      </c>
      <c r="D75" s="183">
        <v>10</v>
      </c>
      <c r="E75" s="184" t="s">
        <v>91</v>
      </c>
      <c r="F75" s="360">
        <v>1.6400000000000001E-2</v>
      </c>
      <c r="G75" s="186">
        <f>D75*F75</f>
        <v>0.16400000000000001</v>
      </c>
      <c r="H75" s="195"/>
    </row>
    <row r="76" spans="1:8" ht="21.75">
      <c r="A76" s="195"/>
      <c r="B76" s="191"/>
      <c r="C76" s="182" t="s">
        <v>223</v>
      </c>
      <c r="D76" s="238">
        <v>3.5000000000000003E-2</v>
      </c>
      <c r="E76" s="184" t="s">
        <v>78</v>
      </c>
      <c r="F76" s="192">
        <f>F13</f>
        <v>120</v>
      </c>
      <c r="G76" s="186">
        <f>D76*F76</f>
        <v>4.2</v>
      </c>
      <c r="H76" s="195"/>
    </row>
    <row r="77" spans="1:8" ht="21.75">
      <c r="A77" s="207"/>
      <c r="B77" s="201"/>
      <c r="C77" s="202" t="s">
        <v>226</v>
      </c>
      <c r="D77" s="203">
        <v>1</v>
      </c>
      <c r="E77" s="204" t="s">
        <v>22</v>
      </c>
      <c r="F77" s="204" t="s">
        <v>83</v>
      </c>
      <c r="G77" s="206">
        <f>SUM(G72:G76)</f>
        <v>3394.9295800000004</v>
      </c>
      <c r="H77" s="207"/>
    </row>
    <row r="78" spans="1:8" ht="21.75">
      <c r="A78" s="796">
        <v>7</v>
      </c>
      <c r="B78" s="797" t="s">
        <v>378</v>
      </c>
      <c r="C78" s="798"/>
      <c r="D78" s="799" t="s">
        <v>68</v>
      </c>
      <c r="E78" s="800" t="s">
        <v>68</v>
      </c>
      <c r="F78" s="801" t="s">
        <v>68</v>
      </c>
      <c r="G78" s="802" t="s">
        <v>68</v>
      </c>
      <c r="H78" s="803" t="s">
        <v>68</v>
      </c>
    </row>
    <row r="79" spans="1:8" ht="21.75">
      <c r="A79" s="804"/>
      <c r="B79" s="805"/>
      <c r="C79" s="806" t="s">
        <v>207</v>
      </c>
      <c r="D79" s="807">
        <v>1.1299999999999999</v>
      </c>
      <c r="E79" s="808" t="s">
        <v>22</v>
      </c>
      <c r="F79" s="809">
        <v>636.62</v>
      </c>
      <c r="G79" s="810">
        <f>D79*F79</f>
        <v>719.38059999999996</v>
      </c>
      <c r="H79" s="804"/>
    </row>
    <row r="80" spans="1:8" ht="21.75">
      <c r="A80" s="804"/>
      <c r="B80" s="805"/>
      <c r="C80" s="806" t="s">
        <v>204</v>
      </c>
      <c r="D80" s="807">
        <v>5.25</v>
      </c>
      <c r="E80" s="808" t="s">
        <v>78</v>
      </c>
      <c r="F80" s="809">
        <f>F4</f>
        <v>6.1630000000000003</v>
      </c>
      <c r="G80" s="810">
        <f>D80*F80</f>
        <v>32.35575</v>
      </c>
      <c r="H80" s="804"/>
    </row>
    <row r="81" spans="1:8" ht="21.75">
      <c r="A81" s="804"/>
      <c r="B81" s="805"/>
      <c r="C81" s="806" t="s">
        <v>205</v>
      </c>
      <c r="D81" s="811">
        <v>0.1</v>
      </c>
      <c r="E81" s="808" t="s">
        <v>78</v>
      </c>
      <c r="F81" s="807">
        <f>F5</f>
        <v>49</v>
      </c>
      <c r="G81" s="810">
        <f>D81*F81</f>
        <v>4.9000000000000004</v>
      </c>
      <c r="H81" s="804"/>
    </row>
    <row r="82" spans="1:8" ht="21.75">
      <c r="A82" s="804"/>
      <c r="B82" s="805"/>
      <c r="C82" s="806" t="s">
        <v>175</v>
      </c>
      <c r="D82" s="812">
        <v>2</v>
      </c>
      <c r="E82" s="808" t="s">
        <v>91</v>
      </c>
      <c r="F82" s="813">
        <v>1.6400000000000001E-2</v>
      </c>
      <c r="G82" s="810">
        <f>D82*F82</f>
        <v>3.2800000000000003E-2</v>
      </c>
      <c r="H82" s="804"/>
    </row>
    <row r="83" spans="1:8" ht="21.75">
      <c r="A83" s="814"/>
      <c r="B83" s="815"/>
      <c r="C83" s="816" t="s">
        <v>379</v>
      </c>
      <c r="D83" s="817">
        <v>1</v>
      </c>
      <c r="E83" s="818" t="s">
        <v>22</v>
      </c>
      <c r="F83" s="818" t="s">
        <v>83</v>
      </c>
      <c r="G83" s="819">
        <f>SUM(G79:G82)</f>
        <v>756.66914999999983</v>
      </c>
      <c r="H83" s="814"/>
    </row>
    <row r="84" spans="1:8" ht="21.75">
      <c r="A84" s="796">
        <v>8</v>
      </c>
      <c r="B84" s="797" t="s">
        <v>378</v>
      </c>
      <c r="C84" s="798"/>
      <c r="D84" s="799" t="s">
        <v>68</v>
      </c>
      <c r="E84" s="800" t="s">
        <v>68</v>
      </c>
      <c r="F84" s="801" t="s">
        <v>68</v>
      </c>
      <c r="G84" s="802" t="s">
        <v>68</v>
      </c>
      <c r="H84" s="803" t="s">
        <v>68</v>
      </c>
    </row>
    <row r="85" spans="1:8" ht="21.75">
      <c r="A85" s="804"/>
      <c r="B85" s="805"/>
      <c r="C85" s="806" t="s">
        <v>207</v>
      </c>
      <c r="D85" s="807">
        <v>1.1299999999999999</v>
      </c>
      <c r="E85" s="808" t="s">
        <v>22</v>
      </c>
      <c r="F85" s="809">
        <v>2705</v>
      </c>
      <c r="G85" s="810">
        <f>D85*F85</f>
        <v>3056.6499999999996</v>
      </c>
      <c r="H85" s="804"/>
    </row>
    <row r="86" spans="1:8" ht="21.75">
      <c r="A86" s="804"/>
      <c r="B86" s="805"/>
      <c r="C86" s="806" t="s">
        <v>204</v>
      </c>
      <c r="D86" s="807">
        <v>5.25</v>
      </c>
      <c r="E86" s="808" t="s">
        <v>78</v>
      </c>
      <c r="F86" s="809">
        <f>F4</f>
        <v>6.1630000000000003</v>
      </c>
      <c r="G86" s="810">
        <f>D86*F86</f>
        <v>32.35575</v>
      </c>
      <c r="H86" s="804"/>
    </row>
    <row r="87" spans="1:8" ht="21.75">
      <c r="A87" s="804"/>
      <c r="B87" s="805"/>
      <c r="C87" s="806" t="s">
        <v>205</v>
      </c>
      <c r="D87" s="811">
        <v>0.1</v>
      </c>
      <c r="E87" s="808" t="s">
        <v>78</v>
      </c>
      <c r="F87" s="807">
        <f>F5</f>
        <v>49</v>
      </c>
      <c r="G87" s="810">
        <f>D87*F87</f>
        <v>4.9000000000000004</v>
      </c>
      <c r="H87" s="804"/>
    </row>
    <row r="88" spans="1:8" ht="21.75">
      <c r="A88" s="804"/>
      <c r="B88" s="805"/>
      <c r="C88" s="806" t="s">
        <v>175</v>
      </c>
      <c r="D88" s="812">
        <v>2</v>
      </c>
      <c r="E88" s="808" t="s">
        <v>91</v>
      </c>
      <c r="F88" s="813">
        <v>1.6400000000000001E-2</v>
      </c>
      <c r="G88" s="810">
        <f>D88*F88</f>
        <v>3.2800000000000003E-2</v>
      </c>
      <c r="H88" s="804"/>
    </row>
    <row r="89" spans="1:8" ht="21.75">
      <c r="A89" s="814"/>
      <c r="B89" s="815"/>
      <c r="C89" s="816" t="s">
        <v>379</v>
      </c>
      <c r="D89" s="817">
        <v>1</v>
      </c>
      <c r="E89" s="818" t="s">
        <v>22</v>
      </c>
      <c r="F89" s="818" t="s">
        <v>83</v>
      </c>
      <c r="G89" s="819">
        <f>SUM(G85:G88)</f>
        <v>3093.9385499999999</v>
      </c>
      <c r="H89" s="814"/>
    </row>
    <row r="90" spans="1:8" ht="21.75">
      <c r="A90" s="236"/>
      <c r="B90" s="212"/>
      <c r="C90" s="213"/>
      <c r="D90" s="214"/>
      <c r="E90" s="215"/>
      <c r="F90" s="357"/>
      <c r="G90" s="217"/>
      <c r="H90" s="218"/>
    </row>
    <row r="91" spans="1:8" ht="21.75">
      <c r="A91" s="195"/>
      <c r="B91" s="191"/>
      <c r="C91" s="182"/>
      <c r="D91" s="192"/>
      <c r="E91" s="184"/>
      <c r="F91" s="358"/>
      <c r="G91" s="186"/>
      <c r="H91" s="195"/>
    </row>
    <row r="92" spans="1:8" ht="21.75">
      <c r="A92" s="195"/>
      <c r="B92" s="191"/>
      <c r="C92" s="182"/>
      <c r="D92" s="192"/>
      <c r="E92" s="184"/>
      <c r="F92" s="358"/>
      <c r="G92" s="186"/>
      <c r="H92" s="195"/>
    </row>
    <row r="93" spans="1:8" ht="21.75">
      <c r="A93" s="195"/>
      <c r="B93" s="191"/>
      <c r="C93" s="182"/>
      <c r="D93" s="238"/>
      <c r="E93" s="184"/>
      <c r="F93" s="192"/>
      <c r="G93" s="186"/>
      <c r="H93" s="195"/>
    </row>
    <row r="94" spans="1:8" ht="21.75">
      <c r="A94" s="195"/>
      <c r="B94" s="191"/>
      <c r="C94" s="182"/>
      <c r="D94" s="183"/>
      <c r="E94" s="184"/>
      <c r="F94" s="360"/>
      <c r="G94" s="186"/>
      <c r="H94" s="195"/>
    </row>
    <row r="95" spans="1:8" ht="21.75">
      <c r="A95" s="207"/>
      <c r="B95" s="201"/>
      <c r="C95" s="202"/>
      <c r="D95" s="203"/>
      <c r="E95" s="204"/>
      <c r="F95" s="204"/>
      <c r="G95" s="206"/>
      <c r="H95" s="207"/>
    </row>
    <row r="96" spans="1:8" ht="21.75">
      <c r="A96" s="244"/>
      <c r="B96" s="244"/>
      <c r="C96" s="244"/>
      <c r="D96" s="245"/>
      <c r="E96" s="246"/>
      <c r="F96" s="247"/>
      <c r="G96" s="248"/>
      <c r="H96" s="244"/>
    </row>
    <row r="97" spans="1:12" ht="21.75">
      <c r="A97" s="249"/>
      <c r="B97" s="249"/>
      <c r="C97" s="249"/>
      <c r="D97" s="250"/>
      <c r="E97" s="251"/>
      <c r="F97" s="252"/>
      <c r="G97" s="253"/>
      <c r="H97" s="254"/>
      <c r="J97" s="243"/>
    </row>
    <row r="98" spans="1:12" ht="21.75">
      <c r="A98" s="255"/>
      <c r="B98" s="254"/>
      <c r="C98" s="249"/>
      <c r="D98" s="256"/>
      <c r="E98" s="251"/>
      <c r="F98" s="257"/>
      <c r="G98" s="258"/>
      <c r="H98" s="259"/>
    </row>
    <row r="99" spans="1:12" ht="21.75">
      <c r="A99" s="249"/>
      <c r="B99" s="249"/>
      <c r="C99" s="249"/>
      <c r="D99" s="256"/>
      <c r="E99" s="251"/>
      <c r="F99" s="257"/>
      <c r="G99" s="258"/>
      <c r="H99" s="259"/>
    </row>
    <row r="100" spans="1:12" ht="21.75">
      <c r="A100" s="249"/>
      <c r="B100" s="249"/>
      <c r="C100" s="249"/>
      <c r="D100" s="256"/>
      <c r="E100" s="251"/>
      <c r="F100" s="257"/>
      <c r="G100" s="258"/>
      <c r="H100" s="249"/>
      <c r="I100" s="208"/>
      <c r="J100" s="208"/>
      <c r="K100" s="208"/>
      <c r="L100" s="208"/>
    </row>
    <row r="101" spans="1:12" ht="21.75">
      <c r="A101" s="249"/>
      <c r="B101" s="249"/>
      <c r="C101" s="249"/>
      <c r="D101" s="256"/>
      <c r="E101" s="251"/>
      <c r="F101" s="260"/>
      <c r="G101" s="258"/>
      <c r="H101" s="249"/>
      <c r="I101" s="208"/>
      <c r="J101" s="208"/>
      <c r="K101" s="208"/>
      <c r="L101" s="208"/>
    </row>
    <row r="102" spans="1:12" ht="21.75">
      <c r="A102" s="249"/>
      <c r="B102" s="249"/>
      <c r="C102" s="249"/>
      <c r="D102" s="256"/>
      <c r="E102" s="251"/>
      <c r="F102" s="260"/>
      <c r="G102" s="258"/>
      <c r="H102" s="249"/>
      <c r="I102" s="208"/>
      <c r="J102" s="208"/>
      <c r="K102" s="208"/>
      <c r="L102" s="208"/>
    </row>
    <row r="103" spans="1:12" ht="21.75">
      <c r="A103" s="249"/>
      <c r="B103" s="249"/>
      <c r="C103" s="249"/>
      <c r="D103" s="250"/>
      <c r="E103" s="251"/>
      <c r="F103" s="252"/>
      <c r="G103" s="253"/>
      <c r="H103" s="254"/>
      <c r="I103" s="208"/>
      <c r="J103" s="208"/>
      <c r="K103" s="208"/>
      <c r="L103" s="208"/>
    </row>
    <row r="104" spans="1:12" ht="21.75">
      <c r="A104" s="255"/>
      <c r="B104" s="254"/>
      <c r="C104" s="249"/>
      <c r="D104" s="256"/>
      <c r="E104" s="251"/>
      <c r="F104" s="257"/>
      <c r="G104" s="258"/>
      <c r="H104" s="259"/>
      <c r="I104" s="208"/>
      <c r="J104" s="208"/>
      <c r="K104" s="208"/>
      <c r="L104" s="208"/>
    </row>
    <row r="105" spans="1:12" ht="21.75">
      <c r="A105" s="249"/>
      <c r="B105" s="249"/>
      <c r="C105" s="249"/>
      <c r="D105" s="256"/>
      <c r="E105" s="251"/>
      <c r="F105" s="257"/>
      <c r="G105" s="258"/>
      <c r="H105" s="259"/>
      <c r="I105" s="208"/>
      <c r="J105" s="208"/>
      <c r="K105" s="208"/>
      <c r="L105" s="208"/>
    </row>
    <row r="106" spans="1:12" ht="21.75">
      <c r="A106" s="249"/>
      <c r="B106" s="249"/>
      <c r="C106" s="249"/>
      <c r="D106" s="256"/>
      <c r="E106" s="251"/>
      <c r="F106" s="257"/>
      <c r="G106" s="258"/>
      <c r="H106" s="249"/>
      <c r="I106" s="208"/>
      <c r="J106" s="208"/>
      <c r="K106" s="208"/>
      <c r="L106" s="208"/>
    </row>
    <row r="107" spans="1:12" ht="21.75">
      <c r="A107" s="249"/>
      <c r="B107" s="249"/>
      <c r="C107" s="249"/>
      <c r="D107" s="256"/>
      <c r="E107" s="251"/>
      <c r="F107" s="260"/>
      <c r="G107" s="258"/>
      <c r="H107" s="249"/>
      <c r="I107" s="208"/>
      <c r="J107" s="208"/>
      <c r="K107" s="208"/>
      <c r="L107" s="208"/>
    </row>
    <row r="108" spans="1:12" ht="21.75">
      <c r="A108" s="249"/>
      <c r="B108" s="249"/>
      <c r="C108" s="249"/>
      <c r="D108" s="256"/>
      <c r="E108" s="251"/>
      <c r="F108" s="260"/>
      <c r="G108" s="258"/>
      <c r="H108" s="249"/>
      <c r="I108" s="208"/>
      <c r="J108" s="208"/>
      <c r="K108" s="208"/>
      <c r="L108" s="208"/>
    </row>
    <row r="109" spans="1:12" ht="21.75">
      <c r="A109" s="249"/>
      <c r="B109" s="249"/>
      <c r="C109" s="249"/>
      <c r="D109" s="250"/>
      <c r="E109" s="251"/>
      <c r="F109" s="252"/>
      <c r="G109" s="253"/>
      <c r="H109" s="254"/>
      <c r="I109" s="208"/>
      <c r="J109" s="208"/>
      <c r="K109" s="208"/>
      <c r="L109" s="208"/>
    </row>
    <row r="110" spans="1:12" ht="21" customHeight="1">
      <c r="A110" s="255"/>
      <c r="B110" s="254"/>
      <c r="C110" s="249"/>
      <c r="D110" s="256"/>
      <c r="E110" s="251"/>
      <c r="F110" s="257"/>
      <c r="G110" s="258"/>
      <c r="H110" s="259"/>
      <c r="I110" s="208"/>
      <c r="J110" s="208"/>
      <c r="K110" s="208"/>
      <c r="L110" s="208"/>
    </row>
    <row r="111" spans="1:12" ht="21.75" hidden="1">
      <c r="A111" s="249"/>
      <c r="B111" s="249"/>
      <c r="C111" s="249"/>
      <c r="D111" s="256"/>
      <c r="E111" s="251"/>
      <c r="F111" s="257"/>
      <c r="G111" s="258"/>
      <c r="H111" s="249"/>
      <c r="I111" s="208"/>
      <c r="J111" s="208"/>
      <c r="K111" s="208"/>
      <c r="L111" s="208"/>
    </row>
    <row r="112" spans="1:12" ht="19.5" customHeight="1">
      <c r="A112" s="249"/>
      <c r="B112" s="249"/>
      <c r="C112" s="249"/>
      <c r="D112" s="256"/>
      <c r="E112" s="251"/>
      <c r="F112" s="260"/>
      <c r="G112" s="258"/>
      <c r="H112" s="249"/>
      <c r="I112" s="208"/>
      <c r="J112" s="208"/>
      <c r="K112" s="208"/>
      <c r="L112" s="208"/>
    </row>
    <row r="113" spans="1:15" ht="21.75">
      <c r="A113" s="249"/>
      <c r="B113" s="249"/>
      <c r="C113" s="249"/>
      <c r="D113" s="256"/>
      <c r="E113" s="251"/>
      <c r="F113" s="260"/>
      <c r="G113" s="258"/>
      <c r="H113" s="249"/>
      <c r="I113" s="208"/>
      <c r="J113" s="208"/>
      <c r="K113" s="208"/>
      <c r="L113" s="208"/>
    </row>
    <row r="114" spans="1:15" ht="21.75">
      <c r="A114" s="249"/>
      <c r="B114" s="249"/>
      <c r="C114" s="249"/>
      <c r="D114" s="250"/>
      <c r="E114" s="251"/>
      <c r="F114" s="252"/>
      <c r="G114" s="253"/>
      <c r="H114" s="254"/>
      <c r="I114" s="208"/>
      <c r="J114" s="261"/>
      <c r="K114" s="208"/>
      <c r="L114" s="208"/>
    </row>
    <row r="115" spans="1:15" ht="21.75">
      <c r="A115" s="249"/>
      <c r="B115" s="249"/>
      <c r="C115" s="249"/>
      <c r="D115" s="250"/>
      <c r="E115" s="251"/>
      <c r="F115" s="252"/>
      <c r="G115" s="253"/>
      <c r="H115" s="249"/>
      <c r="I115" s="208"/>
      <c r="J115" s="261"/>
      <c r="K115" s="208"/>
      <c r="L115" s="208"/>
    </row>
    <row r="116" spans="1:15" ht="21.75">
      <c r="A116" s="255"/>
      <c r="B116" s="254"/>
      <c r="C116" s="249"/>
      <c r="D116" s="256"/>
      <c r="E116" s="251"/>
      <c r="F116" s="257"/>
      <c r="G116" s="258"/>
      <c r="H116" s="259"/>
      <c r="I116" s="208"/>
      <c r="J116" s="208"/>
      <c r="K116" s="208"/>
      <c r="L116" s="208"/>
    </row>
    <row r="117" spans="1:15" ht="21.75">
      <c r="A117" s="249"/>
      <c r="B117" s="249"/>
      <c r="C117" s="249"/>
      <c r="D117" s="256"/>
      <c r="E117" s="251"/>
      <c r="F117" s="257"/>
      <c r="G117" s="258"/>
      <c r="H117" s="259"/>
      <c r="I117" s="208"/>
      <c r="J117" s="208"/>
      <c r="K117" s="208"/>
      <c r="L117" s="208"/>
    </row>
    <row r="118" spans="1:15" ht="21.75">
      <c r="A118" s="249"/>
      <c r="B118" s="249"/>
      <c r="C118" s="249"/>
      <c r="D118" s="256"/>
      <c r="E118" s="251"/>
      <c r="F118" s="257"/>
      <c r="G118" s="258"/>
      <c r="H118" s="249"/>
      <c r="I118" s="208"/>
      <c r="J118" s="208"/>
      <c r="K118" s="208"/>
      <c r="L118" s="208"/>
    </row>
    <row r="119" spans="1:15" ht="21.75">
      <c r="A119" s="249"/>
      <c r="B119" s="249"/>
      <c r="C119" s="249"/>
      <c r="D119" s="256"/>
      <c r="E119" s="251"/>
      <c r="F119" s="260"/>
      <c r="G119" s="258"/>
      <c r="H119" s="249"/>
      <c r="I119" s="208"/>
      <c r="J119" s="208"/>
      <c r="K119" s="208"/>
      <c r="L119" s="208"/>
    </row>
    <row r="120" spans="1:15" ht="21.75">
      <c r="A120" s="249"/>
      <c r="B120" s="249"/>
      <c r="C120" s="249"/>
      <c r="D120" s="250"/>
      <c r="E120" s="251"/>
      <c r="F120" s="252"/>
      <c r="G120" s="253"/>
      <c r="H120" s="254"/>
      <c r="I120" s="208"/>
      <c r="J120" s="208"/>
      <c r="K120" s="208"/>
      <c r="L120" s="208"/>
    </row>
    <row r="121" spans="1:15" ht="21" customHeight="1">
      <c r="A121" s="255"/>
      <c r="B121" s="254"/>
      <c r="C121" s="249"/>
      <c r="D121" s="256"/>
      <c r="E121" s="251"/>
      <c r="F121" s="257"/>
      <c r="G121" s="258"/>
      <c r="H121" s="259"/>
      <c r="I121" s="208"/>
      <c r="J121" s="208"/>
      <c r="K121" s="208"/>
      <c r="L121" s="208"/>
    </row>
    <row r="122" spans="1:15" ht="21.75">
      <c r="A122" s="249"/>
      <c r="B122" s="249"/>
      <c r="C122" s="249"/>
      <c r="D122" s="256"/>
      <c r="E122" s="251"/>
      <c r="F122" s="257"/>
      <c r="G122" s="258"/>
      <c r="H122" s="249"/>
      <c r="I122" s="208"/>
      <c r="J122" s="208"/>
      <c r="K122" s="208"/>
      <c r="L122" s="208"/>
    </row>
    <row r="123" spans="1:15" ht="21.75">
      <c r="A123" s="249"/>
      <c r="B123" s="249"/>
      <c r="C123" s="249"/>
      <c r="D123" s="256"/>
      <c r="E123" s="251"/>
      <c r="F123" s="260"/>
      <c r="G123" s="258"/>
      <c r="H123" s="249"/>
      <c r="I123" s="208"/>
      <c r="J123" s="208"/>
      <c r="K123" s="208"/>
      <c r="L123" s="208"/>
    </row>
    <row r="124" spans="1:15" ht="21.75">
      <c r="A124" s="249"/>
      <c r="B124" s="249"/>
      <c r="C124" s="249"/>
      <c r="D124" s="256"/>
      <c r="E124" s="251"/>
      <c r="F124" s="260"/>
      <c r="G124" s="258"/>
      <c r="H124" s="249"/>
      <c r="I124" s="208"/>
      <c r="J124" s="208"/>
      <c r="K124" s="208"/>
      <c r="L124" s="208"/>
    </row>
    <row r="125" spans="1:15" ht="21.75">
      <c r="A125" s="249"/>
      <c r="B125" s="249"/>
      <c r="C125" s="249"/>
      <c r="D125" s="250"/>
      <c r="E125" s="251"/>
      <c r="F125" s="252"/>
      <c r="G125" s="253"/>
      <c r="H125" s="254"/>
      <c r="I125" s="208"/>
      <c r="J125" s="208"/>
      <c r="K125" s="208"/>
      <c r="L125" s="208"/>
    </row>
    <row r="126" spans="1:15" ht="21.75">
      <c r="A126" s="255"/>
      <c r="B126" s="254"/>
      <c r="C126" s="249"/>
      <c r="D126" s="256"/>
      <c r="E126" s="251"/>
      <c r="F126" s="257"/>
      <c r="G126" s="258"/>
      <c r="H126" s="259"/>
      <c r="I126" s="208"/>
      <c r="J126" s="208"/>
      <c r="K126" s="208"/>
      <c r="L126" s="208"/>
    </row>
    <row r="127" spans="1:15" ht="21.75">
      <c r="A127" s="249"/>
      <c r="B127" s="249"/>
      <c r="C127" s="249"/>
      <c r="D127" s="256"/>
      <c r="E127" s="251"/>
      <c r="F127" s="257"/>
      <c r="G127" s="258"/>
      <c r="H127" s="259"/>
      <c r="I127" s="208"/>
      <c r="J127" s="208"/>
      <c r="K127" s="208"/>
      <c r="L127" s="208"/>
    </row>
    <row r="128" spans="1:15" ht="21.75">
      <c r="A128" s="249"/>
      <c r="B128" s="249"/>
      <c r="C128" s="249"/>
      <c r="D128" s="256"/>
      <c r="E128" s="251"/>
      <c r="F128" s="257"/>
      <c r="G128" s="258"/>
      <c r="H128" s="249"/>
      <c r="I128" s="208"/>
      <c r="J128" s="208"/>
      <c r="K128" s="208"/>
      <c r="L128" s="208"/>
      <c r="O128" s="164"/>
    </row>
    <row r="129" spans="1:15" ht="21.75">
      <c r="A129" s="249"/>
      <c r="B129" s="249"/>
      <c r="C129" s="249"/>
      <c r="D129" s="256"/>
      <c r="E129" s="251"/>
      <c r="F129" s="260"/>
      <c r="G129" s="258"/>
      <c r="H129" s="249"/>
      <c r="I129" s="208"/>
      <c r="J129" s="208"/>
      <c r="K129" s="208"/>
      <c r="L129" s="208"/>
      <c r="O129" s="164"/>
    </row>
    <row r="130" spans="1:15" ht="21.75">
      <c r="A130" s="249"/>
      <c r="B130" s="249"/>
      <c r="C130" s="249"/>
      <c r="D130" s="250"/>
      <c r="E130" s="251"/>
      <c r="F130" s="252"/>
      <c r="G130" s="253"/>
      <c r="H130" s="254"/>
      <c r="I130" s="208"/>
      <c r="J130" s="208"/>
      <c r="K130" s="208"/>
      <c r="L130" s="208"/>
      <c r="O130" s="164"/>
    </row>
    <row r="131" spans="1:15" s="264" customFormat="1">
      <c r="A131" s="209"/>
      <c r="B131" s="209"/>
      <c r="C131" s="209"/>
      <c r="D131" s="209"/>
      <c r="E131" s="209"/>
      <c r="F131" s="262"/>
      <c r="G131" s="209"/>
      <c r="H131" s="209"/>
      <c r="I131" s="263"/>
      <c r="J131" s="263"/>
      <c r="K131" s="263"/>
      <c r="L131" s="263"/>
    </row>
    <row r="132" spans="1:15" ht="21.75">
      <c r="A132" s="255"/>
      <c r="B132" s="254"/>
      <c r="C132" s="249"/>
      <c r="D132" s="249"/>
      <c r="E132" s="249"/>
      <c r="F132" s="265"/>
      <c r="G132" s="251"/>
      <c r="H132" s="266"/>
      <c r="I132" s="208"/>
      <c r="J132" s="208"/>
      <c r="K132" s="208"/>
      <c r="L132" s="208"/>
      <c r="O132" s="164"/>
    </row>
    <row r="133" spans="1:15" ht="21.75">
      <c r="A133" s="249"/>
      <c r="B133" s="249"/>
      <c r="C133" s="249"/>
      <c r="D133" s="250"/>
      <c r="E133" s="251"/>
      <c r="F133" s="257"/>
      <c r="G133" s="258"/>
      <c r="H133" s="249"/>
      <c r="I133" s="208"/>
      <c r="J133" s="208"/>
      <c r="K133" s="208"/>
      <c r="L133" s="208"/>
      <c r="O133" s="164"/>
    </row>
    <row r="134" spans="1:15" ht="21.75">
      <c r="A134" s="249"/>
      <c r="B134" s="249"/>
      <c r="C134" s="249"/>
      <c r="D134" s="256"/>
      <c r="E134" s="251"/>
      <c r="F134" s="257"/>
      <c r="G134" s="258"/>
      <c r="H134" s="266"/>
      <c r="I134" s="208"/>
      <c r="J134" s="208"/>
      <c r="K134" s="208"/>
      <c r="L134" s="208"/>
      <c r="O134" s="164"/>
    </row>
    <row r="135" spans="1:15" ht="21.75">
      <c r="A135" s="249"/>
      <c r="B135" s="249"/>
      <c r="C135" s="249"/>
      <c r="D135" s="256"/>
      <c r="E135" s="251"/>
      <c r="F135" s="257"/>
      <c r="G135" s="258"/>
      <c r="H135" s="249"/>
      <c r="I135" s="208"/>
      <c r="J135" s="208"/>
      <c r="K135" s="208"/>
      <c r="L135" s="208"/>
    </row>
    <row r="136" spans="1:15" ht="21.75">
      <c r="A136" s="249"/>
      <c r="B136" s="249"/>
      <c r="C136" s="249"/>
      <c r="D136" s="256"/>
      <c r="E136" s="251"/>
      <c r="F136" s="257"/>
      <c r="G136" s="258"/>
      <c r="H136" s="249"/>
      <c r="I136" s="208"/>
      <c r="J136" s="208"/>
      <c r="K136" s="208"/>
      <c r="L136" s="208"/>
    </row>
    <row r="137" spans="1:15" ht="21.75">
      <c r="A137" s="249"/>
      <c r="B137" s="249"/>
      <c r="C137" s="249"/>
      <c r="D137" s="250"/>
      <c r="E137" s="251"/>
      <c r="F137" s="267"/>
      <c r="G137" s="258"/>
      <c r="H137" s="249"/>
      <c r="I137" s="208"/>
      <c r="J137" s="208"/>
      <c r="K137" s="208"/>
      <c r="L137" s="208"/>
    </row>
    <row r="138" spans="1:15" ht="21.75">
      <c r="A138" s="249"/>
      <c r="B138" s="249"/>
      <c r="C138" s="249"/>
      <c r="D138" s="250"/>
      <c r="E138" s="251"/>
      <c r="F138" s="252"/>
      <c r="G138" s="253"/>
      <c r="H138" s="254"/>
      <c r="I138" s="208"/>
      <c r="J138" s="208"/>
      <c r="K138" s="208"/>
      <c r="L138" s="208"/>
    </row>
    <row r="139" spans="1:15">
      <c r="A139" s="209"/>
      <c r="B139" s="209"/>
      <c r="C139" s="209"/>
      <c r="D139" s="209"/>
      <c r="E139" s="209"/>
      <c r="F139" s="262"/>
      <c r="G139" s="209"/>
      <c r="H139" s="209"/>
      <c r="I139" s="208"/>
      <c r="J139" s="208"/>
      <c r="K139" s="208"/>
      <c r="L139" s="208"/>
    </row>
    <row r="140" spans="1:15" ht="21.75">
      <c r="A140" s="255"/>
      <c r="B140" s="254"/>
      <c r="C140" s="249"/>
      <c r="D140" s="249"/>
      <c r="E140" s="249"/>
      <c r="F140" s="265"/>
      <c r="G140" s="251"/>
      <c r="H140" s="249"/>
      <c r="I140" s="208"/>
      <c r="J140" s="208"/>
      <c r="K140" s="208"/>
      <c r="L140" s="208"/>
    </row>
    <row r="141" spans="1:15" ht="21.75">
      <c r="A141" s="249"/>
      <c r="B141" s="249"/>
      <c r="C141" s="249"/>
      <c r="D141" s="256"/>
      <c r="E141" s="251"/>
      <c r="F141" s="257"/>
      <c r="G141" s="258"/>
      <c r="H141" s="266"/>
      <c r="I141" s="208"/>
      <c r="J141" s="208"/>
      <c r="K141" s="208"/>
      <c r="L141" s="208"/>
    </row>
    <row r="142" spans="1:15" ht="21.75">
      <c r="A142" s="249"/>
      <c r="B142" s="249"/>
      <c r="C142" s="249"/>
      <c r="D142" s="268"/>
      <c r="E142" s="251"/>
      <c r="F142" s="257"/>
      <c r="G142" s="258"/>
      <c r="H142" s="249"/>
      <c r="I142" s="208"/>
      <c r="J142" s="208"/>
      <c r="K142" s="208"/>
      <c r="L142" s="208"/>
    </row>
    <row r="143" spans="1:15" ht="21.75">
      <c r="A143" s="249"/>
      <c r="B143" s="249"/>
      <c r="C143" s="249"/>
      <c r="D143" s="250"/>
      <c r="E143" s="251"/>
      <c r="F143" s="267"/>
      <c r="G143" s="258"/>
      <c r="H143" s="249"/>
      <c r="I143" s="208"/>
      <c r="J143" s="208"/>
      <c r="K143" s="208"/>
      <c r="L143" s="208"/>
    </row>
    <row r="144" spans="1:15" ht="21.75">
      <c r="A144" s="249"/>
      <c r="B144" s="249"/>
      <c r="C144" s="249"/>
      <c r="D144" s="250"/>
      <c r="E144" s="251"/>
      <c r="F144" s="252"/>
      <c r="G144" s="253"/>
      <c r="H144" s="254"/>
      <c r="I144" s="208"/>
      <c r="J144" s="208"/>
      <c r="K144" s="208"/>
      <c r="L144" s="208"/>
      <c r="O144" s="164"/>
    </row>
    <row r="145" spans="1:15">
      <c r="A145" s="208"/>
      <c r="B145" s="209"/>
      <c r="C145" s="208"/>
      <c r="D145" s="208"/>
      <c r="E145" s="208"/>
      <c r="F145" s="210"/>
      <c r="G145" s="208"/>
      <c r="H145" s="208"/>
      <c r="I145" s="208"/>
      <c r="J145" s="208"/>
      <c r="K145" s="208"/>
      <c r="L145" s="208"/>
      <c r="O145" s="164"/>
    </row>
    <row r="146" spans="1:15">
      <c r="A146" s="208"/>
      <c r="B146" s="209"/>
      <c r="C146" s="208"/>
      <c r="D146" s="208"/>
      <c r="E146" s="208"/>
      <c r="F146" s="210"/>
      <c r="G146" s="208"/>
      <c r="H146" s="208"/>
      <c r="I146" s="208"/>
      <c r="J146" s="208"/>
      <c r="K146" s="208"/>
      <c r="L146" s="208"/>
      <c r="O146" s="164"/>
    </row>
    <row r="147" spans="1:15">
      <c r="A147" s="208"/>
      <c r="B147" s="209"/>
      <c r="C147" s="208"/>
      <c r="D147" s="208"/>
      <c r="E147" s="208"/>
      <c r="F147" s="210"/>
      <c r="G147" s="208"/>
      <c r="H147" s="208"/>
      <c r="I147" s="208"/>
      <c r="J147" s="208"/>
      <c r="K147" s="208"/>
      <c r="L147" s="208"/>
      <c r="O147" s="164"/>
    </row>
    <row r="148" spans="1:15">
      <c r="A148" s="208"/>
      <c r="B148" s="209"/>
      <c r="C148" s="208"/>
      <c r="D148" s="208"/>
      <c r="E148" s="208"/>
      <c r="F148" s="210"/>
      <c r="G148" s="208"/>
      <c r="H148" s="208"/>
      <c r="I148" s="208"/>
      <c r="J148" s="208"/>
      <c r="K148" s="208"/>
      <c r="L148" s="208"/>
      <c r="O148" s="164"/>
    </row>
    <row r="149" spans="1:15">
      <c r="A149" s="208"/>
      <c r="B149" s="209"/>
      <c r="C149" s="208"/>
      <c r="D149" s="208"/>
      <c r="E149" s="208"/>
      <c r="F149" s="210"/>
      <c r="G149" s="208"/>
      <c r="H149" s="208"/>
      <c r="I149" s="208"/>
      <c r="J149" s="208"/>
      <c r="K149" s="208"/>
      <c r="L149" s="208"/>
    </row>
    <row r="150" spans="1:15">
      <c r="A150" s="208"/>
      <c r="B150" s="209"/>
      <c r="C150" s="208"/>
      <c r="D150" s="208"/>
      <c r="E150" s="208"/>
      <c r="F150" s="210"/>
      <c r="G150" s="208"/>
      <c r="H150" s="208"/>
      <c r="I150" s="208"/>
      <c r="J150" s="208"/>
      <c r="K150" s="208"/>
      <c r="L150" s="208"/>
    </row>
    <row r="151" spans="1:15">
      <c r="A151" s="208"/>
      <c r="B151" s="209"/>
      <c r="C151" s="208"/>
      <c r="D151" s="208"/>
      <c r="E151" s="208"/>
      <c r="F151" s="210"/>
      <c r="G151" s="208"/>
      <c r="H151" s="208"/>
      <c r="I151" s="208"/>
      <c r="J151" s="208"/>
      <c r="K151" s="208"/>
      <c r="L151" s="208"/>
    </row>
    <row r="152" spans="1:15">
      <c r="A152" s="208"/>
      <c r="B152" s="209"/>
      <c r="C152" s="208"/>
      <c r="D152" s="208"/>
      <c r="E152" s="208"/>
      <c r="F152" s="210"/>
      <c r="G152" s="208"/>
      <c r="H152" s="208"/>
      <c r="I152" s="208"/>
      <c r="J152" s="208"/>
      <c r="K152" s="208"/>
      <c r="L152" s="208"/>
    </row>
    <row r="153" spans="1:15">
      <c r="A153" s="208"/>
      <c r="B153" s="209"/>
      <c r="C153" s="208"/>
      <c r="D153" s="208"/>
      <c r="E153" s="208"/>
      <c r="F153" s="210"/>
      <c r="G153" s="208"/>
      <c r="H153" s="208"/>
      <c r="I153" s="208"/>
      <c r="J153" s="208"/>
      <c r="K153" s="208"/>
      <c r="L153" s="208"/>
    </row>
    <row r="154" spans="1:15">
      <c r="A154" s="208"/>
      <c r="B154" s="209"/>
      <c r="C154" s="208"/>
      <c r="D154" s="208"/>
      <c r="E154" s="208"/>
      <c r="F154" s="210"/>
      <c r="G154" s="208"/>
      <c r="H154" s="208"/>
      <c r="I154" s="208"/>
      <c r="J154" s="208"/>
      <c r="K154" s="208"/>
      <c r="L154" s="208"/>
    </row>
    <row r="155" spans="1:15">
      <c r="I155" s="208"/>
      <c r="J155" s="208"/>
      <c r="K155" s="208"/>
      <c r="L155" s="208"/>
    </row>
    <row r="156" spans="1:15">
      <c r="I156" s="208"/>
      <c r="J156" s="208"/>
      <c r="K156" s="208"/>
      <c r="L156" s="208"/>
    </row>
    <row r="157" spans="1:15">
      <c r="I157" s="208"/>
      <c r="J157" s="208"/>
      <c r="K157" s="208"/>
      <c r="L157" s="208"/>
    </row>
    <row r="158" spans="1:15">
      <c r="I158" s="208"/>
      <c r="J158" s="208"/>
      <c r="K158" s="208"/>
      <c r="L158" s="208"/>
    </row>
  </sheetData>
  <mergeCells count="6">
    <mergeCell ref="A1:H1"/>
    <mergeCell ref="A21:A22"/>
    <mergeCell ref="B21:C22"/>
    <mergeCell ref="D21:D22"/>
    <mergeCell ref="E21:E22"/>
    <mergeCell ref="H21:H22"/>
  </mergeCells>
  <pageMargins left="0.70866141732283472" right="0.70866141732283472" top="0.98425196850393704" bottom="0.74803149606299213" header="0" footer="0"/>
  <pageSetup paperSize="9" scale="8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P138"/>
  <sheetViews>
    <sheetView topLeftCell="A58" zoomScale="120" zoomScaleNormal="120" workbookViewId="0">
      <selection activeCell="S65" sqref="S65"/>
    </sheetView>
  </sheetViews>
  <sheetFormatPr defaultColWidth="8" defaultRowHeight="21"/>
  <cols>
    <col min="1" max="1" width="6.7109375" style="164" customWidth="1"/>
    <col min="2" max="2" width="2.7109375" style="269" customWidth="1"/>
    <col min="3" max="3" width="58.42578125" style="164" customWidth="1"/>
    <col min="4" max="4" width="7.140625" style="164" customWidth="1"/>
    <col min="5" max="5" width="6.5703125" style="164" customWidth="1"/>
    <col min="6" max="6" width="10.42578125" style="270" customWidth="1"/>
    <col min="7" max="7" width="9.7109375" style="164" customWidth="1"/>
    <col min="8" max="8" width="8.28515625" style="164" customWidth="1"/>
    <col min="9" max="9" width="1" style="164" customWidth="1"/>
    <col min="10" max="12" width="8" style="164" customWidth="1"/>
    <col min="13" max="13" width="16.7109375" style="164" customWidth="1"/>
    <col min="14" max="14" width="9.42578125" style="164" customWidth="1"/>
    <col min="15" max="15" width="10.5703125" style="165" customWidth="1"/>
    <col min="16" max="16" width="10.85546875" style="164" customWidth="1"/>
    <col min="17" max="17" width="17.5703125" style="164" customWidth="1"/>
    <col min="18" max="256" width="8" style="164"/>
    <col min="257" max="257" width="7.28515625" style="164" customWidth="1"/>
    <col min="258" max="258" width="3.42578125" style="164" customWidth="1"/>
    <col min="259" max="259" width="48.140625" style="164" customWidth="1"/>
    <col min="260" max="260" width="8" style="164" customWidth="1"/>
    <col min="261" max="261" width="9.5703125" style="164" customWidth="1"/>
    <col min="262" max="262" width="10.42578125" style="164" customWidth="1"/>
    <col min="263" max="263" width="11.42578125" style="164" customWidth="1"/>
    <col min="264" max="264" width="9" style="164" bestFit="1" customWidth="1"/>
    <col min="265" max="265" width="1" style="164" customWidth="1"/>
    <col min="266" max="268" width="8" style="164" customWidth="1"/>
    <col min="269" max="269" width="16.7109375" style="164" customWidth="1"/>
    <col min="270" max="270" width="9.42578125" style="164" customWidth="1"/>
    <col min="271" max="271" width="10.5703125" style="164" customWidth="1"/>
    <col min="272" max="272" width="10.85546875" style="164" customWidth="1"/>
    <col min="273" max="273" width="17.5703125" style="164" customWidth="1"/>
    <col min="274" max="512" width="8" style="164"/>
    <col min="513" max="513" width="7.28515625" style="164" customWidth="1"/>
    <col min="514" max="514" width="3.42578125" style="164" customWidth="1"/>
    <col min="515" max="515" width="48.140625" style="164" customWidth="1"/>
    <col min="516" max="516" width="8" style="164" customWidth="1"/>
    <col min="517" max="517" width="9.5703125" style="164" customWidth="1"/>
    <col min="518" max="518" width="10.42578125" style="164" customWidth="1"/>
    <col min="519" max="519" width="11.42578125" style="164" customWidth="1"/>
    <col min="520" max="520" width="9" style="164" bestFit="1" customWidth="1"/>
    <col min="521" max="521" width="1" style="164" customWidth="1"/>
    <col min="522" max="524" width="8" style="164" customWidth="1"/>
    <col min="525" max="525" width="16.7109375" style="164" customWidth="1"/>
    <col min="526" max="526" width="9.42578125" style="164" customWidth="1"/>
    <col min="527" max="527" width="10.5703125" style="164" customWidth="1"/>
    <col min="528" max="528" width="10.85546875" style="164" customWidth="1"/>
    <col min="529" max="529" width="17.5703125" style="164" customWidth="1"/>
    <col min="530" max="768" width="8" style="164"/>
    <col min="769" max="769" width="7.28515625" style="164" customWidth="1"/>
    <col min="770" max="770" width="3.42578125" style="164" customWidth="1"/>
    <col min="771" max="771" width="48.140625" style="164" customWidth="1"/>
    <col min="772" max="772" width="8" style="164" customWidth="1"/>
    <col min="773" max="773" width="9.5703125" style="164" customWidth="1"/>
    <col min="774" max="774" width="10.42578125" style="164" customWidth="1"/>
    <col min="775" max="775" width="11.42578125" style="164" customWidth="1"/>
    <col min="776" max="776" width="9" style="164" bestFit="1" customWidth="1"/>
    <col min="777" max="777" width="1" style="164" customWidth="1"/>
    <col min="778" max="780" width="8" style="164" customWidth="1"/>
    <col min="781" max="781" width="16.7109375" style="164" customWidth="1"/>
    <col min="782" max="782" width="9.42578125" style="164" customWidth="1"/>
    <col min="783" max="783" width="10.5703125" style="164" customWidth="1"/>
    <col min="784" max="784" width="10.85546875" style="164" customWidth="1"/>
    <col min="785" max="785" width="17.5703125" style="164" customWidth="1"/>
    <col min="786" max="1024" width="8" style="164"/>
    <col min="1025" max="1025" width="7.28515625" style="164" customWidth="1"/>
    <col min="1026" max="1026" width="3.42578125" style="164" customWidth="1"/>
    <col min="1027" max="1027" width="48.140625" style="164" customWidth="1"/>
    <col min="1028" max="1028" width="8" style="164" customWidth="1"/>
    <col min="1029" max="1029" width="9.5703125" style="164" customWidth="1"/>
    <col min="1030" max="1030" width="10.42578125" style="164" customWidth="1"/>
    <col min="1031" max="1031" width="11.42578125" style="164" customWidth="1"/>
    <col min="1032" max="1032" width="9" style="164" bestFit="1" customWidth="1"/>
    <col min="1033" max="1033" width="1" style="164" customWidth="1"/>
    <col min="1034" max="1036" width="8" style="164" customWidth="1"/>
    <col min="1037" max="1037" width="16.7109375" style="164" customWidth="1"/>
    <col min="1038" max="1038" width="9.42578125" style="164" customWidth="1"/>
    <col min="1039" max="1039" width="10.5703125" style="164" customWidth="1"/>
    <col min="1040" max="1040" width="10.85546875" style="164" customWidth="1"/>
    <col min="1041" max="1041" width="17.5703125" style="164" customWidth="1"/>
    <col min="1042" max="1280" width="8" style="164"/>
    <col min="1281" max="1281" width="7.28515625" style="164" customWidth="1"/>
    <col min="1282" max="1282" width="3.42578125" style="164" customWidth="1"/>
    <col min="1283" max="1283" width="48.140625" style="164" customWidth="1"/>
    <col min="1284" max="1284" width="8" style="164" customWidth="1"/>
    <col min="1285" max="1285" width="9.5703125" style="164" customWidth="1"/>
    <col min="1286" max="1286" width="10.42578125" style="164" customWidth="1"/>
    <col min="1287" max="1287" width="11.42578125" style="164" customWidth="1"/>
    <col min="1288" max="1288" width="9" style="164" bestFit="1" customWidth="1"/>
    <col min="1289" max="1289" width="1" style="164" customWidth="1"/>
    <col min="1290" max="1292" width="8" style="164" customWidth="1"/>
    <col min="1293" max="1293" width="16.7109375" style="164" customWidth="1"/>
    <col min="1294" max="1294" width="9.42578125" style="164" customWidth="1"/>
    <col min="1295" max="1295" width="10.5703125" style="164" customWidth="1"/>
    <col min="1296" max="1296" width="10.85546875" style="164" customWidth="1"/>
    <col min="1297" max="1297" width="17.5703125" style="164" customWidth="1"/>
    <col min="1298" max="1536" width="8" style="164"/>
    <col min="1537" max="1537" width="7.28515625" style="164" customWidth="1"/>
    <col min="1538" max="1538" width="3.42578125" style="164" customWidth="1"/>
    <col min="1539" max="1539" width="48.140625" style="164" customWidth="1"/>
    <col min="1540" max="1540" width="8" style="164" customWidth="1"/>
    <col min="1541" max="1541" width="9.5703125" style="164" customWidth="1"/>
    <col min="1542" max="1542" width="10.42578125" style="164" customWidth="1"/>
    <col min="1543" max="1543" width="11.42578125" style="164" customWidth="1"/>
    <col min="1544" max="1544" width="9" style="164" bestFit="1" customWidth="1"/>
    <col min="1545" max="1545" width="1" style="164" customWidth="1"/>
    <col min="1546" max="1548" width="8" style="164" customWidth="1"/>
    <col min="1549" max="1549" width="16.7109375" style="164" customWidth="1"/>
    <col min="1550" max="1550" width="9.42578125" style="164" customWidth="1"/>
    <col min="1551" max="1551" width="10.5703125" style="164" customWidth="1"/>
    <col min="1552" max="1552" width="10.85546875" style="164" customWidth="1"/>
    <col min="1553" max="1553" width="17.5703125" style="164" customWidth="1"/>
    <col min="1554" max="1792" width="8" style="164"/>
    <col min="1793" max="1793" width="7.28515625" style="164" customWidth="1"/>
    <col min="1794" max="1794" width="3.42578125" style="164" customWidth="1"/>
    <col min="1795" max="1795" width="48.140625" style="164" customWidth="1"/>
    <col min="1796" max="1796" width="8" style="164" customWidth="1"/>
    <col min="1797" max="1797" width="9.5703125" style="164" customWidth="1"/>
    <col min="1798" max="1798" width="10.42578125" style="164" customWidth="1"/>
    <col min="1799" max="1799" width="11.42578125" style="164" customWidth="1"/>
    <col min="1800" max="1800" width="9" style="164" bestFit="1" customWidth="1"/>
    <col min="1801" max="1801" width="1" style="164" customWidth="1"/>
    <col min="1802" max="1804" width="8" style="164" customWidth="1"/>
    <col min="1805" max="1805" width="16.7109375" style="164" customWidth="1"/>
    <col min="1806" max="1806" width="9.42578125" style="164" customWidth="1"/>
    <col min="1807" max="1807" width="10.5703125" style="164" customWidth="1"/>
    <col min="1808" max="1808" width="10.85546875" style="164" customWidth="1"/>
    <col min="1809" max="1809" width="17.5703125" style="164" customWidth="1"/>
    <col min="1810" max="2048" width="8" style="164"/>
    <col min="2049" max="2049" width="7.28515625" style="164" customWidth="1"/>
    <col min="2050" max="2050" width="3.42578125" style="164" customWidth="1"/>
    <col min="2051" max="2051" width="48.140625" style="164" customWidth="1"/>
    <col min="2052" max="2052" width="8" style="164" customWidth="1"/>
    <col min="2053" max="2053" width="9.5703125" style="164" customWidth="1"/>
    <col min="2054" max="2054" width="10.42578125" style="164" customWidth="1"/>
    <col min="2055" max="2055" width="11.42578125" style="164" customWidth="1"/>
    <col min="2056" max="2056" width="9" style="164" bestFit="1" customWidth="1"/>
    <col min="2057" max="2057" width="1" style="164" customWidth="1"/>
    <col min="2058" max="2060" width="8" style="164" customWidth="1"/>
    <col min="2061" max="2061" width="16.7109375" style="164" customWidth="1"/>
    <col min="2062" max="2062" width="9.42578125" style="164" customWidth="1"/>
    <col min="2063" max="2063" width="10.5703125" style="164" customWidth="1"/>
    <col min="2064" max="2064" width="10.85546875" style="164" customWidth="1"/>
    <col min="2065" max="2065" width="17.5703125" style="164" customWidth="1"/>
    <col min="2066" max="2304" width="8" style="164"/>
    <col min="2305" max="2305" width="7.28515625" style="164" customWidth="1"/>
    <col min="2306" max="2306" width="3.42578125" style="164" customWidth="1"/>
    <col min="2307" max="2307" width="48.140625" style="164" customWidth="1"/>
    <col min="2308" max="2308" width="8" style="164" customWidth="1"/>
    <col min="2309" max="2309" width="9.5703125" style="164" customWidth="1"/>
    <col min="2310" max="2310" width="10.42578125" style="164" customWidth="1"/>
    <col min="2311" max="2311" width="11.42578125" style="164" customWidth="1"/>
    <col min="2312" max="2312" width="9" style="164" bestFit="1" customWidth="1"/>
    <col min="2313" max="2313" width="1" style="164" customWidth="1"/>
    <col min="2314" max="2316" width="8" style="164" customWidth="1"/>
    <col min="2317" max="2317" width="16.7109375" style="164" customWidth="1"/>
    <col min="2318" max="2318" width="9.42578125" style="164" customWidth="1"/>
    <col min="2319" max="2319" width="10.5703125" style="164" customWidth="1"/>
    <col min="2320" max="2320" width="10.85546875" style="164" customWidth="1"/>
    <col min="2321" max="2321" width="17.5703125" style="164" customWidth="1"/>
    <col min="2322" max="2560" width="8" style="164"/>
    <col min="2561" max="2561" width="7.28515625" style="164" customWidth="1"/>
    <col min="2562" max="2562" width="3.42578125" style="164" customWidth="1"/>
    <col min="2563" max="2563" width="48.140625" style="164" customWidth="1"/>
    <col min="2564" max="2564" width="8" style="164" customWidth="1"/>
    <col min="2565" max="2565" width="9.5703125" style="164" customWidth="1"/>
    <col min="2566" max="2566" width="10.42578125" style="164" customWidth="1"/>
    <col min="2567" max="2567" width="11.42578125" style="164" customWidth="1"/>
    <col min="2568" max="2568" width="9" style="164" bestFit="1" customWidth="1"/>
    <col min="2569" max="2569" width="1" style="164" customWidth="1"/>
    <col min="2570" max="2572" width="8" style="164" customWidth="1"/>
    <col min="2573" max="2573" width="16.7109375" style="164" customWidth="1"/>
    <col min="2574" max="2574" width="9.42578125" style="164" customWidth="1"/>
    <col min="2575" max="2575" width="10.5703125" style="164" customWidth="1"/>
    <col min="2576" max="2576" width="10.85546875" style="164" customWidth="1"/>
    <col min="2577" max="2577" width="17.5703125" style="164" customWidth="1"/>
    <col min="2578" max="2816" width="8" style="164"/>
    <col min="2817" max="2817" width="7.28515625" style="164" customWidth="1"/>
    <col min="2818" max="2818" width="3.42578125" style="164" customWidth="1"/>
    <col min="2819" max="2819" width="48.140625" style="164" customWidth="1"/>
    <col min="2820" max="2820" width="8" style="164" customWidth="1"/>
    <col min="2821" max="2821" width="9.5703125" style="164" customWidth="1"/>
    <col min="2822" max="2822" width="10.42578125" style="164" customWidth="1"/>
    <col min="2823" max="2823" width="11.42578125" style="164" customWidth="1"/>
    <col min="2824" max="2824" width="9" style="164" bestFit="1" customWidth="1"/>
    <col min="2825" max="2825" width="1" style="164" customWidth="1"/>
    <col min="2826" max="2828" width="8" style="164" customWidth="1"/>
    <col min="2829" max="2829" width="16.7109375" style="164" customWidth="1"/>
    <col min="2830" max="2830" width="9.42578125" style="164" customWidth="1"/>
    <col min="2831" max="2831" width="10.5703125" style="164" customWidth="1"/>
    <col min="2832" max="2832" width="10.85546875" style="164" customWidth="1"/>
    <col min="2833" max="2833" width="17.5703125" style="164" customWidth="1"/>
    <col min="2834" max="3072" width="8" style="164"/>
    <col min="3073" max="3073" width="7.28515625" style="164" customWidth="1"/>
    <col min="3074" max="3074" width="3.42578125" style="164" customWidth="1"/>
    <col min="3075" max="3075" width="48.140625" style="164" customWidth="1"/>
    <col min="3076" max="3076" width="8" style="164" customWidth="1"/>
    <col min="3077" max="3077" width="9.5703125" style="164" customWidth="1"/>
    <col min="3078" max="3078" width="10.42578125" style="164" customWidth="1"/>
    <col min="3079" max="3079" width="11.42578125" style="164" customWidth="1"/>
    <col min="3080" max="3080" width="9" style="164" bestFit="1" customWidth="1"/>
    <col min="3081" max="3081" width="1" style="164" customWidth="1"/>
    <col min="3082" max="3084" width="8" style="164" customWidth="1"/>
    <col min="3085" max="3085" width="16.7109375" style="164" customWidth="1"/>
    <col min="3086" max="3086" width="9.42578125" style="164" customWidth="1"/>
    <col min="3087" max="3087" width="10.5703125" style="164" customWidth="1"/>
    <col min="3088" max="3088" width="10.85546875" style="164" customWidth="1"/>
    <col min="3089" max="3089" width="17.5703125" style="164" customWidth="1"/>
    <col min="3090" max="3328" width="8" style="164"/>
    <col min="3329" max="3329" width="7.28515625" style="164" customWidth="1"/>
    <col min="3330" max="3330" width="3.42578125" style="164" customWidth="1"/>
    <col min="3331" max="3331" width="48.140625" style="164" customWidth="1"/>
    <col min="3332" max="3332" width="8" style="164" customWidth="1"/>
    <col min="3333" max="3333" width="9.5703125" style="164" customWidth="1"/>
    <col min="3334" max="3334" width="10.42578125" style="164" customWidth="1"/>
    <col min="3335" max="3335" width="11.42578125" style="164" customWidth="1"/>
    <col min="3336" max="3336" width="9" style="164" bestFit="1" customWidth="1"/>
    <col min="3337" max="3337" width="1" style="164" customWidth="1"/>
    <col min="3338" max="3340" width="8" style="164" customWidth="1"/>
    <col min="3341" max="3341" width="16.7109375" style="164" customWidth="1"/>
    <col min="3342" max="3342" width="9.42578125" style="164" customWidth="1"/>
    <col min="3343" max="3343" width="10.5703125" style="164" customWidth="1"/>
    <col min="3344" max="3344" width="10.85546875" style="164" customWidth="1"/>
    <col min="3345" max="3345" width="17.5703125" style="164" customWidth="1"/>
    <col min="3346" max="3584" width="8" style="164"/>
    <col min="3585" max="3585" width="7.28515625" style="164" customWidth="1"/>
    <col min="3586" max="3586" width="3.42578125" style="164" customWidth="1"/>
    <col min="3587" max="3587" width="48.140625" style="164" customWidth="1"/>
    <col min="3588" max="3588" width="8" style="164" customWidth="1"/>
    <col min="3589" max="3589" width="9.5703125" style="164" customWidth="1"/>
    <col min="3590" max="3590" width="10.42578125" style="164" customWidth="1"/>
    <col min="3591" max="3591" width="11.42578125" style="164" customWidth="1"/>
    <col min="3592" max="3592" width="9" style="164" bestFit="1" customWidth="1"/>
    <col min="3593" max="3593" width="1" style="164" customWidth="1"/>
    <col min="3594" max="3596" width="8" style="164" customWidth="1"/>
    <col min="3597" max="3597" width="16.7109375" style="164" customWidth="1"/>
    <col min="3598" max="3598" width="9.42578125" style="164" customWidth="1"/>
    <col min="3599" max="3599" width="10.5703125" style="164" customWidth="1"/>
    <col min="3600" max="3600" width="10.85546875" style="164" customWidth="1"/>
    <col min="3601" max="3601" width="17.5703125" style="164" customWidth="1"/>
    <col min="3602" max="3840" width="8" style="164"/>
    <col min="3841" max="3841" width="7.28515625" style="164" customWidth="1"/>
    <col min="3842" max="3842" width="3.42578125" style="164" customWidth="1"/>
    <col min="3843" max="3843" width="48.140625" style="164" customWidth="1"/>
    <col min="3844" max="3844" width="8" style="164" customWidth="1"/>
    <col min="3845" max="3845" width="9.5703125" style="164" customWidth="1"/>
    <col min="3846" max="3846" width="10.42578125" style="164" customWidth="1"/>
    <col min="3847" max="3847" width="11.42578125" style="164" customWidth="1"/>
    <col min="3848" max="3848" width="9" style="164" bestFit="1" customWidth="1"/>
    <col min="3849" max="3849" width="1" style="164" customWidth="1"/>
    <col min="3850" max="3852" width="8" style="164" customWidth="1"/>
    <col min="3853" max="3853" width="16.7109375" style="164" customWidth="1"/>
    <col min="3854" max="3854" width="9.42578125" style="164" customWidth="1"/>
    <col min="3855" max="3855" width="10.5703125" style="164" customWidth="1"/>
    <col min="3856" max="3856" width="10.85546875" style="164" customWidth="1"/>
    <col min="3857" max="3857" width="17.5703125" style="164" customWidth="1"/>
    <col min="3858" max="4096" width="8" style="164"/>
    <col min="4097" max="4097" width="7.28515625" style="164" customWidth="1"/>
    <col min="4098" max="4098" width="3.42578125" style="164" customWidth="1"/>
    <col min="4099" max="4099" width="48.140625" style="164" customWidth="1"/>
    <col min="4100" max="4100" width="8" style="164" customWidth="1"/>
    <col min="4101" max="4101" width="9.5703125" style="164" customWidth="1"/>
    <col min="4102" max="4102" width="10.42578125" style="164" customWidth="1"/>
    <col min="4103" max="4103" width="11.42578125" style="164" customWidth="1"/>
    <col min="4104" max="4104" width="9" style="164" bestFit="1" customWidth="1"/>
    <col min="4105" max="4105" width="1" style="164" customWidth="1"/>
    <col min="4106" max="4108" width="8" style="164" customWidth="1"/>
    <col min="4109" max="4109" width="16.7109375" style="164" customWidth="1"/>
    <col min="4110" max="4110" width="9.42578125" style="164" customWidth="1"/>
    <col min="4111" max="4111" width="10.5703125" style="164" customWidth="1"/>
    <col min="4112" max="4112" width="10.85546875" style="164" customWidth="1"/>
    <col min="4113" max="4113" width="17.5703125" style="164" customWidth="1"/>
    <col min="4114" max="4352" width="8" style="164"/>
    <col min="4353" max="4353" width="7.28515625" style="164" customWidth="1"/>
    <col min="4354" max="4354" width="3.42578125" style="164" customWidth="1"/>
    <col min="4355" max="4355" width="48.140625" style="164" customWidth="1"/>
    <col min="4356" max="4356" width="8" style="164" customWidth="1"/>
    <col min="4357" max="4357" width="9.5703125" style="164" customWidth="1"/>
    <col min="4358" max="4358" width="10.42578125" style="164" customWidth="1"/>
    <col min="4359" max="4359" width="11.42578125" style="164" customWidth="1"/>
    <col min="4360" max="4360" width="9" style="164" bestFit="1" customWidth="1"/>
    <col min="4361" max="4361" width="1" style="164" customWidth="1"/>
    <col min="4362" max="4364" width="8" style="164" customWidth="1"/>
    <col min="4365" max="4365" width="16.7109375" style="164" customWidth="1"/>
    <col min="4366" max="4366" width="9.42578125" style="164" customWidth="1"/>
    <col min="4367" max="4367" width="10.5703125" style="164" customWidth="1"/>
    <col min="4368" max="4368" width="10.85546875" style="164" customWidth="1"/>
    <col min="4369" max="4369" width="17.5703125" style="164" customWidth="1"/>
    <col min="4370" max="4608" width="8" style="164"/>
    <col min="4609" max="4609" width="7.28515625" style="164" customWidth="1"/>
    <col min="4610" max="4610" width="3.42578125" style="164" customWidth="1"/>
    <col min="4611" max="4611" width="48.140625" style="164" customWidth="1"/>
    <col min="4612" max="4612" width="8" style="164" customWidth="1"/>
    <col min="4613" max="4613" width="9.5703125" style="164" customWidth="1"/>
    <col min="4614" max="4614" width="10.42578125" style="164" customWidth="1"/>
    <col min="4615" max="4615" width="11.42578125" style="164" customWidth="1"/>
    <col min="4616" max="4616" width="9" style="164" bestFit="1" customWidth="1"/>
    <col min="4617" max="4617" width="1" style="164" customWidth="1"/>
    <col min="4618" max="4620" width="8" style="164" customWidth="1"/>
    <col min="4621" max="4621" width="16.7109375" style="164" customWidth="1"/>
    <col min="4622" max="4622" width="9.42578125" style="164" customWidth="1"/>
    <col min="4623" max="4623" width="10.5703125" style="164" customWidth="1"/>
    <col min="4624" max="4624" width="10.85546875" style="164" customWidth="1"/>
    <col min="4625" max="4625" width="17.5703125" style="164" customWidth="1"/>
    <col min="4626" max="4864" width="8" style="164"/>
    <col min="4865" max="4865" width="7.28515625" style="164" customWidth="1"/>
    <col min="4866" max="4866" width="3.42578125" style="164" customWidth="1"/>
    <col min="4867" max="4867" width="48.140625" style="164" customWidth="1"/>
    <col min="4868" max="4868" width="8" style="164" customWidth="1"/>
    <col min="4869" max="4869" width="9.5703125" style="164" customWidth="1"/>
    <col min="4870" max="4870" width="10.42578125" style="164" customWidth="1"/>
    <col min="4871" max="4871" width="11.42578125" style="164" customWidth="1"/>
    <col min="4872" max="4872" width="9" style="164" bestFit="1" customWidth="1"/>
    <col min="4873" max="4873" width="1" style="164" customWidth="1"/>
    <col min="4874" max="4876" width="8" style="164" customWidth="1"/>
    <col min="4877" max="4877" width="16.7109375" style="164" customWidth="1"/>
    <col min="4878" max="4878" width="9.42578125" style="164" customWidth="1"/>
    <col min="4879" max="4879" width="10.5703125" style="164" customWidth="1"/>
    <col min="4880" max="4880" width="10.85546875" style="164" customWidth="1"/>
    <col min="4881" max="4881" width="17.5703125" style="164" customWidth="1"/>
    <col min="4882" max="5120" width="8" style="164"/>
    <col min="5121" max="5121" width="7.28515625" style="164" customWidth="1"/>
    <col min="5122" max="5122" width="3.42578125" style="164" customWidth="1"/>
    <col min="5123" max="5123" width="48.140625" style="164" customWidth="1"/>
    <col min="5124" max="5124" width="8" style="164" customWidth="1"/>
    <col min="5125" max="5125" width="9.5703125" style="164" customWidth="1"/>
    <col min="5126" max="5126" width="10.42578125" style="164" customWidth="1"/>
    <col min="5127" max="5127" width="11.42578125" style="164" customWidth="1"/>
    <col min="5128" max="5128" width="9" style="164" bestFit="1" customWidth="1"/>
    <col min="5129" max="5129" width="1" style="164" customWidth="1"/>
    <col min="5130" max="5132" width="8" style="164" customWidth="1"/>
    <col min="5133" max="5133" width="16.7109375" style="164" customWidth="1"/>
    <col min="5134" max="5134" width="9.42578125" style="164" customWidth="1"/>
    <col min="5135" max="5135" width="10.5703125" style="164" customWidth="1"/>
    <col min="5136" max="5136" width="10.85546875" style="164" customWidth="1"/>
    <col min="5137" max="5137" width="17.5703125" style="164" customWidth="1"/>
    <col min="5138" max="5376" width="8" style="164"/>
    <col min="5377" max="5377" width="7.28515625" style="164" customWidth="1"/>
    <col min="5378" max="5378" width="3.42578125" style="164" customWidth="1"/>
    <col min="5379" max="5379" width="48.140625" style="164" customWidth="1"/>
    <col min="5380" max="5380" width="8" style="164" customWidth="1"/>
    <col min="5381" max="5381" width="9.5703125" style="164" customWidth="1"/>
    <col min="5382" max="5382" width="10.42578125" style="164" customWidth="1"/>
    <col min="5383" max="5383" width="11.42578125" style="164" customWidth="1"/>
    <col min="5384" max="5384" width="9" style="164" bestFit="1" customWidth="1"/>
    <col min="5385" max="5385" width="1" style="164" customWidth="1"/>
    <col min="5386" max="5388" width="8" style="164" customWidth="1"/>
    <col min="5389" max="5389" width="16.7109375" style="164" customWidth="1"/>
    <col min="5390" max="5390" width="9.42578125" style="164" customWidth="1"/>
    <col min="5391" max="5391" width="10.5703125" style="164" customWidth="1"/>
    <col min="5392" max="5392" width="10.85546875" style="164" customWidth="1"/>
    <col min="5393" max="5393" width="17.5703125" style="164" customWidth="1"/>
    <col min="5394" max="5632" width="8" style="164"/>
    <col min="5633" max="5633" width="7.28515625" style="164" customWidth="1"/>
    <col min="5634" max="5634" width="3.42578125" style="164" customWidth="1"/>
    <col min="5635" max="5635" width="48.140625" style="164" customWidth="1"/>
    <col min="5636" max="5636" width="8" style="164" customWidth="1"/>
    <col min="5637" max="5637" width="9.5703125" style="164" customWidth="1"/>
    <col min="5638" max="5638" width="10.42578125" style="164" customWidth="1"/>
    <col min="5639" max="5639" width="11.42578125" style="164" customWidth="1"/>
    <col min="5640" max="5640" width="9" style="164" bestFit="1" customWidth="1"/>
    <col min="5641" max="5641" width="1" style="164" customWidth="1"/>
    <col min="5642" max="5644" width="8" style="164" customWidth="1"/>
    <col min="5645" max="5645" width="16.7109375" style="164" customWidth="1"/>
    <col min="5646" max="5646" width="9.42578125" style="164" customWidth="1"/>
    <col min="5647" max="5647" width="10.5703125" style="164" customWidth="1"/>
    <col min="5648" max="5648" width="10.85546875" style="164" customWidth="1"/>
    <col min="5649" max="5649" width="17.5703125" style="164" customWidth="1"/>
    <col min="5650" max="5888" width="8" style="164"/>
    <col min="5889" max="5889" width="7.28515625" style="164" customWidth="1"/>
    <col min="5890" max="5890" width="3.42578125" style="164" customWidth="1"/>
    <col min="5891" max="5891" width="48.140625" style="164" customWidth="1"/>
    <col min="5892" max="5892" width="8" style="164" customWidth="1"/>
    <col min="5893" max="5893" width="9.5703125" style="164" customWidth="1"/>
    <col min="5894" max="5894" width="10.42578125" style="164" customWidth="1"/>
    <col min="5895" max="5895" width="11.42578125" style="164" customWidth="1"/>
    <col min="5896" max="5896" width="9" style="164" bestFit="1" customWidth="1"/>
    <col min="5897" max="5897" width="1" style="164" customWidth="1"/>
    <col min="5898" max="5900" width="8" style="164" customWidth="1"/>
    <col min="5901" max="5901" width="16.7109375" style="164" customWidth="1"/>
    <col min="5902" max="5902" width="9.42578125" style="164" customWidth="1"/>
    <col min="5903" max="5903" width="10.5703125" style="164" customWidth="1"/>
    <col min="5904" max="5904" width="10.85546875" style="164" customWidth="1"/>
    <col min="5905" max="5905" width="17.5703125" style="164" customWidth="1"/>
    <col min="5906" max="6144" width="8" style="164"/>
    <col min="6145" max="6145" width="7.28515625" style="164" customWidth="1"/>
    <col min="6146" max="6146" width="3.42578125" style="164" customWidth="1"/>
    <col min="6147" max="6147" width="48.140625" style="164" customWidth="1"/>
    <col min="6148" max="6148" width="8" style="164" customWidth="1"/>
    <col min="6149" max="6149" width="9.5703125" style="164" customWidth="1"/>
    <col min="6150" max="6150" width="10.42578125" style="164" customWidth="1"/>
    <col min="6151" max="6151" width="11.42578125" style="164" customWidth="1"/>
    <col min="6152" max="6152" width="9" style="164" bestFit="1" customWidth="1"/>
    <col min="6153" max="6153" width="1" style="164" customWidth="1"/>
    <col min="6154" max="6156" width="8" style="164" customWidth="1"/>
    <col min="6157" max="6157" width="16.7109375" style="164" customWidth="1"/>
    <col min="6158" max="6158" width="9.42578125" style="164" customWidth="1"/>
    <col min="6159" max="6159" width="10.5703125" style="164" customWidth="1"/>
    <col min="6160" max="6160" width="10.85546875" style="164" customWidth="1"/>
    <col min="6161" max="6161" width="17.5703125" style="164" customWidth="1"/>
    <col min="6162" max="6400" width="8" style="164"/>
    <col min="6401" max="6401" width="7.28515625" style="164" customWidth="1"/>
    <col min="6402" max="6402" width="3.42578125" style="164" customWidth="1"/>
    <col min="6403" max="6403" width="48.140625" style="164" customWidth="1"/>
    <col min="6404" max="6404" width="8" style="164" customWidth="1"/>
    <col min="6405" max="6405" width="9.5703125" style="164" customWidth="1"/>
    <col min="6406" max="6406" width="10.42578125" style="164" customWidth="1"/>
    <col min="6407" max="6407" width="11.42578125" style="164" customWidth="1"/>
    <col min="6408" max="6408" width="9" style="164" bestFit="1" customWidth="1"/>
    <col min="6409" max="6409" width="1" style="164" customWidth="1"/>
    <col min="6410" max="6412" width="8" style="164" customWidth="1"/>
    <col min="6413" max="6413" width="16.7109375" style="164" customWidth="1"/>
    <col min="6414" max="6414" width="9.42578125" style="164" customWidth="1"/>
    <col min="6415" max="6415" width="10.5703125" style="164" customWidth="1"/>
    <col min="6416" max="6416" width="10.85546875" style="164" customWidth="1"/>
    <col min="6417" max="6417" width="17.5703125" style="164" customWidth="1"/>
    <col min="6418" max="6656" width="8" style="164"/>
    <col min="6657" max="6657" width="7.28515625" style="164" customWidth="1"/>
    <col min="6658" max="6658" width="3.42578125" style="164" customWidth="1"/>
    <col min="6659" max="6659" width="48.140625" style="164" customWidth="1"/>
    <col min="6660" max="6660" width="8" style="164" customWidth="1"/>
    <col min="6661" max="6661" width="9.5703125" style="164" customWidth="1"/>
    <col min="6662" max="6662" width="10.42578125" style="164" customWidth="1"/>
    <col min="6663" max="6663" width="11.42578125" style="164" customWidth="1"/>
    <col min="6664" max="6664" width="9" style="164" bestFit="1" customWidth="1"/>
    <col min="6665" max="6665" width="1" style="164" customWidth="1"/>
    <col min="6666" max="6668" width="8" style="164" customWidth="1"/>
    <col min="6669" max="6669" width="16.7109375" style="164" customWidth="1"/>
    <col min="6670" max="6670" width="9.42578125" style="164" customWidth="1"/>
    <col min="6671" max="6671" width="10.5703125" style="164" customWidth="1"/>
    <col min="6672" max="6672" width="10.85546875" style="164" customWidth="1"/>
    <col min="6673" max="6673" width="17.5703125" style="164" customWidth="1"/>
    <col min="6674" max="6912" width="8" style="164"/>
    <col min="6913" max="6913" width="7.28515625" style="164" customWidth="1"/>
    <col min="6914" max="6914" width="3.42578125" style="164" customWidth="1"/>
    <col min="6915" max="6915" width="48.140625" style="164" customWidth="1"/>
    <col min="6916" max="6916" width="8" style="164" customWidth="1"/>
    <col min="6917" max="6917" width="9.5703125" style="164" customWidth="1"/>
    <col min="6918" max="6918" width="10.42578125" style="164" customWidth="1"/>
    <col min="6919" max="6919" width="11.42578125" style="164" customWidth="1"/>
    <col min="6920" max="6920" width="9" style="164" bestFit="1" customWidth="1"/>
    <col min="6921" max="6921" width="1" style="164" customWidth="1"/>
    <col min="6922" max="6924" width="8" style="164" customWidth="1"/>
    <col min="6925" max="6925" width="16.7109375" style="164" customWidth="1"/>
    <col min="6926" max="6926" width="9.42578125" style="164" customWidth="1"/>
    <col min="6927" max="6927" width="10.5703125" style="164" customWidth="1"/>
    <col min="6928" max="6928" width="10.85546875" style="164" customWidth="1"/>
    <col min="6929" max="6929" width="17.5703125" style="164" customWidth="1"/>
    <col min="6930" max="7168" width="8" style="164"/>
    <col min="7169" max="7169" width="7.28515625" style="164" customWidth="1"/>
    <col min="7170" max="7170" width="3.42578125" style="164" customWidth="1"/>
    <col min="7171" max="7171" width="48.140625" style="164" customWidth="1"/>
    <col min="7172" max="7172" width="8" style="164" customWidth="1"/>
    <col min="7173" max="7173" width="9.5703125" style="164" customWidth="1"/>
    <col min="7174" max="7174" width="10.42578125" style="164" customWidth="1"/>
    <col min="7175" max="7175" width="11.42578125" style="164" customWidth="1"/>
    <col min="7176" max="7176" width="9" style="164" bestFit="1" customWidth="1"/>
    <col min="7177" max="7177" width="1" style="164" customWidth="1"/>
    <col min="7178" max="7180" width="8" style="164" customWidth="1"/>
    <col min="7181" max="7181" width="16.7109375" style="164" customWidth="1"/>
    <col min="7182" max="7182" width="9.42578125" style="164" customWidth="1"/>
    <col min="7183" max="7183" width="10.5703125" style="164" customWidth="1"/>
    <col min="7184" max="7184" width="10.85546875" style="164" customWidth="1"/>
    <col min="7185" max="7185" width="17.5703125" style="164" customWidth="1"/>
    <col min="7186" max="7424" width="8" style="164"/>
    <col min="7425" max="7425" width="7.28515625" style="164" customWidth="1"/>
    <col min="7426" max="7426" width="3.42578125" style="164" customWidth="1"/>
    <col min="7427" max="7427" width="48.140625" style="164" customWidth="1"/>
    <col min="7428" max="7428" width="8" style="164" customWidth="1"/>
    <col min="7429" max="7429" width="9.5703125" style="164" customWidth="1"/>
    <col min="7430" max="7430" width="10.42578125" style="164" customWidth="1"/>
    <col min="7431" max="7431" width="11.42578125" style="164" customWidth="1"/>
    <col min="7432" max="7432" width="9" style="164" bestFit="1" customWidth="1"/>
    <col min="7433" max="7433" width="1" style="164" customWidth="1"/>
    <col min="7434" max="7436" width="8" style="164" customWidth="1"/>
    <col min="7437" max="7437" width="16.7109375" style="164" customWidth="1"/>
    <col min="7438" max="7438" width="9.42578125" style="164" customWidth="1"/>
    <col min="7439" max="7439" width="10.5703125" style="164" customWidth="1"/>
    <col min="7440" max="7440" width="10.85546875" style="164" customWidth="1"/>
    <col min="7441" max="7441" width="17.5703125" style="164" customWidth="1"/>
    <col min="7442" max="7680" width="8" style="164"/>
    <col min="7681" max="7681" width="7.28515625" style="164" customWidth="1"/>
    <col min="7682" max="7682" width="3.42578125" style="164" customWidth="1"/>
    <col min="7683" max="7683" width="48.140625" style="164" customWidth="1"/>
    <col min="7684" max="7684" width="8" style="164" customWidth="1"/>
    <col min="7685" max="7685" width="9.5703125" style="164" customWidth="1"/>
    <col min="7686" max="7686" width="10.42578125" style="164" customWidth="1"/>
    <col min="7687" max="7687" width="11.42578125" style="164" customWidth="1"/>
    <col min="7688" max="7688" width="9" style="164" bestFit="1" customWidth="1"/>
    <col min="7689" max="7689" width="1" style="164" customWidth="1"/>
    <col min="7690" max="7692" width="8" style="164" customWidth="1"/>
    <col min="7693" max="7693" width="16.7109375" style="164" customWidth="1"/>
    <col min="7694" max="7694" width="9.42578125" style="164" customWidth="1"/>
    <col min="7695" max="7695" width="10.5703125" style="164" customWidth="1"/>
    <col min="7696" max="7696" width="10.85546875" style="164" customWidth="1"/>
    <col min="7697" max="7697" width="17.5703125" style="164" customWidth="1"/>
    <col min="7698" max="7936" width="8" style="164"/>
    <col min="7937" max="7937" width="7.28515625" style="164" customWidth="1"/>
    <col min="7938" max="7938" width="3.42578125" style="164" customWidth="1"/>
    <col min="7939" max="7939" width="48.140625" style="164" customWidth="1"/>
    <col min="7940" max="7940" width="8" style="164" customWidth="1"/>
    <col min="7941" max="7941" width="9.5703125" style="164" customWidth="1"/>
    <col min="7942" max="7942" width="10.42578125" style="164" customWidth="1"/>
    <col min="7943" max="7943" width="11.42578125" style="164" customWidth="1"/>
    <col min="7944" max="7944" width="9" style="164" bestFit="1" customWidth="1"/>
    <col min="7945" max="7945" width="1" style="164" customWidth="1"/>
    <col min="7946" max="7948" width="8" style="164" customWidth="1"/>
    <col min="7949" max="7949" width="16.7109375" style="164" customWidth="1"/>
    <col min="7950" max="7950" width="9.42578125" style="164" customWidth="1"/>
    <col min="7951" max="7951" width="10.5703125" style="164" customWidth="1"/>
    <col min="7952" max="7952" width="10.85546875" style="164" customWidth="1"/>
    <col min="7953" max="7953" width="17.5703125" style="164" customWidth="1"/>
    <col min="7954" max="8192" width="8" style="164"/>
    <col min="8193" max="8193" width="7.28515625" style="164" customWidth="1"/>
    <col min="8194" max="8194" width="3.42578125" style="164" customWidth="1"/>
    <col min="8195" max="8195" width="48.140625" style="164" customWidth="1"/>
    <col min="8196" max="8196" width="8" style="164" customWidth="1"/>
    <col min="8197" max="8197" width="9.5703125" style="164" customWidth="1"/>
    <col min="8198" max="8198" width="10.42578125" style="164" customWidth="1"/>
    <col min="8199" max="8199" width="11.42578125" style="164" customWidth="1"/>
    <col min="8200" max="8200" width="9" style="164" bestFit="1" customWidth="1"/>
    <col min="8201" max="8201" width="1" style="164" customWidth="1"/>
    <col min="8202" max="8204" width="8" style="164" customWidth="1"/>
    <col min="8205" max="8205" width="16.7109375" style="164" customWidth="1"/>
    <col min="8206" max="8206" width="9.42578125" style="164" customWidth="1"/>
    <col min="8207" max="8207" width="10.5703125" style="164" customWidth="1"/>
    <col min="8208" max="8208" width="10.85546875" style="164" customWidth="1"/>
    <col min="8209" max="8209" width="17.5703125" style="164" customWidth="1"/>
    <col min="8210" max="8448" width="8" style="164"/>
    <col min="8449" max="8449" width="7.28515625" style="164" customWidth="1"/>
    <col min="8450" max="8450" width="3.42578125" style="164" customWidth="1"/>
    <col min="8451" max="8451" width="48.140625" style="164" customWidth="1"/>
    <col min="8452" max="8452" width="8" style="164" customWidth="1"/>
    <col min="8453" max="8453" width="9.5703125" style="164" customWidth="1"/>
    <col min="8454" max="8454" width="10.42578125" style="164" customWidth="1"/>
    <col min="8455" max="8455" width="11.42578125" style="164" customWidth="1"/>
    <col min="8456" max="8456" width="9" style="164" bestFit="1" customWidth="1"/>
    <col min="8457" max="8457" width="1" style="164" customWidth="1"/>
    <col min="8458" max="8460" width="8" style="164" customWidth="1"/>
    <col min="8461" max="8461" width="16.7109375" style="164" customWidth="1"/>
    <col min="8462" max="8462" width="9.42578125" style="164" customWidth="1"/>
    <col min="8463" max="8463" width="10.5703125" style="164" customWidth="1"/>
    <col min="8464" max="8464" width="10.85546875" style="164" customWidth="1"/>
    <col min="8465" max="8465" width="17.5703125" style="164" customWidth="1"/>
    <col min="8466" max="8704" width="8" style="164"/>
    <col min="8705" max="8705" width="7.28515625" style="164" customWidth="1"/>
    <col min="8706" max="8706" width="3.42578125" style="164" customWidth="1"/>
    <col min="8707" max="8707" width="48.140625" style="164" customWidth="1"/>
    <col min="8708" max="8708" width="8" style="164" customWidth="1"/>
    <col min="8709" max="8709" width="9.5703125" style="164" customWidth="1"/>
    <col min="8710" max="8710" width="10.42578125" style="164" customWidth="1"/>
    <col min="8711" max="8711" width="11.42578125" style="164" customWidth="1"/>
    <col min="8712" max="8712" width="9" style="164" bestFit="1" customWidth="1"/>
    <col min="8713" max="8713" width="1" style="164" customWidth="1"/>
    <col min="8714" max="8716" width="8" style="164" customWidth="1"/>
    <col min="8717" max="8717" width="16.7109375" style="164" customWidth="1"/>
    <col min="8718" max="8718" width="9.42578125" style="164" customWidth="1"/>
    <col min="8719" max="8719" width="10.5703125" style="164" customWidth="1"/>
    <col min="8720" max="8720" width="10.85546875" style="164" customWidth="1"/>
    <col min="8721" max="8721" width="17.5703125" style="164" customWidth="1"/>
    <col min="8722" max="8960" width="8" style="164"/>
    <col min="8961" max="8961" width="7.28515625" style="164" customWidth="1"/>
    <col min="8962" max="8962" width="3.42578125" style="164" customWidth="1"/>
    <col min="8963" max="8963" width="48.140625" style="164" customWidth="1"/>
    <col min="8964" max="8964" width="8" style="164" customWidth="1"/>
    <col min="8965" max="8965" width="9.5703125" style="164" customWidth="1"/>
    <col min="8966" max="8966" width="10.42578125" style="164" customWidth="1"/>
    <col min="8967" max="8967" width="11.42578125" style="164" customWidth="1"/>
    <col min="8968" max="8968" width="9" style="164" bestFit="1" customWidth="1"/>
    <col min="8969" max="8969" width="1" style="164" customWidth="1"/>
    <col min="8970" max="8972" width="8" style="164" customWidth="1"/>
    <col min="8973" max="8973" width="16.7109375" style="164" customWidth="1"/>
    <col min="8974" max="8974" width="9.42578125" style="164" customWidth="1"/>
    <col min="8975" max="8975" width="10.5703125" style="164" customWidth="1"/>
    <col min="8976" max="8976" width="10.85546875" style="164" customWidth="1"/>
    <col min="8977" max="8977" width="17.5703125" style="164" customWidth="1"/>
    <col min="8978" max="9216" width="8" style="164"/>
    <col min="9217" max="9217" width="7.28515625" style="164" customWidth="1"/>
    <col min="9218" max="9218" width="3.42578125" style="164" customWidth="1"/>
    <col min="9219" max="9219" width="48.140625" style="164" customWidth="1"/>
    <col min="9220" max="9220" width="8" style="164" customWidth="1"/>
    <col min="9221" max="9221" width="9.5703125" style="164" customWidth="1"/>
    <col min="9222" max="9222" width="10.42578125" style="164" customWidth="1"/>
    <col min="9223" max="9223" width="11.42578125" style="164" customWidth="1"/>
    <col min="9224" max="9224" width="9" style="164" bestFit="1" customWidth="1"/>
    <col min="9225" max="9225" width="1" style="164" customWidth="1"/>
    <col min="9226" max="9228" width="8" style="164" customWidth="1"/>
    <col min="9229" max="9229" width="16.7109375" style="164" customWidth="1"/>
    <col min="9230" max="9230" width="9.42578125" style="164" customWidth="1"/>
    <col min="9231" max="9231" width="10.5703125" style="164" customWidth="1"/>
    <col min="9232" max="9232" width="10.85546875" style="164" customWidth="1"/>
    <col min="9233" max="9233" width="17.5703125" style="164" customWidth="1"/>
    <col min="9234" max="9472" width="8" style="164"/>
    <col min="9473" max="9473" width="7.28515625" style="164" customWidth="1"/>
    <col min="9474" max="9474" width="3.42578125" style="164" customWidth="1"/>
    <col min="9475" max="9475" width="48.140625" style="164" customWidth="1"/>
    <col min="9476" max="9476" width="8" style="164" customWidth="1"/>
    <col min="9477" max="9477" width="9.5703125" style="164" customWidth="1"/>
    <col min="9478" max="9478" width="10.42578125" style="164" customWidth="1"/>
    <col min="9479" max="9479" width="11.42578125" style="164" customWidth="1"/>
    <col min="9480" max="9480" width="9" style="164" bestFit="1" customWidth="1"/>
    <col min="9481" max="9481" width="1" style="164" customWidth="1"/>
    <col min="9482" max="9484" width="8" style="164" customWidth="1"/>
    <col min="9485" max="9485" width="16.7109375" style="164" customWidth="1"/>
    <col min="9486" max="9486" width="9.42578125" style="164" customWidth="1"/>
    <col min="9487" max="9487" width="10.5703125" style="164" customWidth="1"/>
    <col min="9488" max="9488" width="10.85546875" style="164" customWidth="1"/>
    <col min="9489" max="9489" width="17.5703125" style="164" customWidth="1"/>
    <col min="9490" max="9728" width="8" style="164"/>
    <col min="9729" max="9729" width="7.28515625" style="164" customWidth="1"/>
    <col min="9730" max="9730" width="3.42578125" style="164" customWidth="1"/>
    <col min="9731" max="9731" width="48.140625" style="164" customWidth="1"/>
    <col min="9732" max="9732" width="8" style="164" customWidth="1"/>
    <col min="9733" max="9733" width="9.5703125" style="164" customWidth="1"/>
    <col min="9734" max="9734" width="10.42578125" style="164" customWidth="1"/>
    <col min="9735" max="9735" width="11.42578125" style="164" customWidth="1"/>
    <col min="9736" max="9736" width="9" style="164" bestFit="1" customWidth="1"/>
    <col min="9737" max="9737" width="1" style="164" customWidth="1"/>
    <col min="9738" max="9740" width="8" style="164" customWidth="1"/>
    <col min="9741" max="9741" width="16.7109375" style="164" customWidth="1"/>
    <col min="9742" max="9742" width="9.42578125" style="164" customWidth="1"/>
    <col min="9743" max="9743" width="10.5703125" style="164" customWidth="1"/>
    <col min="9744" max="9744" width="10.85546875" style="164" customWidth="1"/>
    <col min="9745" max="9745" width="17.5703125" style="164" customWidth="1"/>
    <col min="9746" max="9984" width="8" style="164"/>
    <col min="9985" max="9985" width="7.28515625" style="164" customWidth="1"/>
    <col min="9986" max="9986" width="3.42578125" style="164" customWidth="1"/>
    <col min="9987" max="9987" width="48.140625" style="164" customWidth="1"/>
    <col min="9988" max="9988" width="8" style="164" customWidth="1"/>
    <col min="9989" max="9989" width="9.5703125" style="164" customWidth="1"/>
    <col min="9990" max="9990" width="10.42578125" style="164" customWidth="1"/>
    <col min="9991" max="9991" width="11.42578125" style="164" customWidth="1"/>
    <col min="9992" max="9992" width="9" style="164" bestFit="1" customWidth="1"/>
    <col min="9993" max="9993" width="1" style="164" customWidth="1"/>
    <col min="9994" max="9996" width="8" style="164" customWidth="1"/>
    <col min="9997" max="9997" width="16.7109375" style="164" customWidth="1"/>
    <col min="9998" max="9998" width="9.42578125" style="164" customWidth="1"/>
    <col min="9999" max="9999" width="10.5703125" style="164" customWidth="1"/>
    <col min="10000" max="10000" width="10.85546875" style="164" customWidth="1"/>
    <col min="10001" max="10001" width="17.5703125" style="164" customWidth="1"/>
    <col min="10002" max="10240" width="8" style="164"/>
    <col min="10241" max="10241" width="7.28515625" style="164" customWidth="1"/>
    <col min="10242" max="10242" width="3.42578125" style="164" customWidth="1"/>
    <col min="10243" max="10243" width="48.140625" style="164" customWidth="1"/>
    <col min="10244" max="10244" width="8" style="164" customWidth="1"/>
    <col min="10245" max="10245" width="9.5703125" style="164" customWidth="1"/>
    <col min="10246" max="10246" width="10.42578125" style="164" customWidth="1"/>
    <col min="10247" max="10247" width="11.42578125" style="164" customWidth="1"/>
    <col min="10248" max="10248" width="9" style="164" bestFit="1" customWidth="1"/>
    <col min="10249" max="10249" width="1" style="164" customWidth="1"/>
    <col min="10250" max="10252" width="8" style="164" customWidth="1"/>
    <col min="10253" max="10253" width="16.7109375" style="164" customWidth="1"/>
    <col min="10254" max="10254" width="9.42578125" style="164" customWidth="1"/>
    <col min="10255" max="10255" width="10.5703125" style="164" customWidth="1"/>
    <col min="10256" max="10256" width="10.85546875" style="164" customWidth="1"/>
    <col min="10257" max="10257" width="17.5703125" style="164" customWidth="1"/>
    <col min="10258" max="10496" width="8" style="164"/>
    <col min="10497" max="10497" width="7.28515625" style="164" customWidth="1"/>
    <col min="10498" max="10498" width="3.42578125" style="164" customWidth="1"/>
    <col min="10499" max="10499" width="48.140625" style="164" customWidth="1"/>
    <col min="10500" max="10500" width="8" style="164" customWidth="1"/>
    <col min="10501" max="10501" width="9.5703125" style="164" customWidth="1"/>
    <col min="10502" max="10502" width="10.42578125" style="164" customWidth="1"/>
    <col min="10503" max="10503" width="11.42578125" style="164" customWidth="1"/>
    <col min="10504" max="10504" width="9" style="164" bestFit="1" customWidth="1"/>
    <col min="10505" max="10505" width="1" style="164" customWidth="1"/>
    <col min="10506" max="10508" width="8" style="164" customWidth="1"/>
    <col min="10509" max="10509" width="16.7109375" style="164" customWidth="1"/>
    <col min="10510" max="10510" width="9.42578125" style="164" customWidth="1"/>
    <col min="10511" max="10511" width="10.5703125" style="164" customWidth="1"/>
    <col min="10512" max="10512" width="10.85546875" style="164" customWidth="1"/>
    <col min="10513" max="10513" width="17.5703125" style="164" customWidth="1"/>
    <col min="10514" max="10752" width="8" style="164"/>
    <col min="10753" max="10753" width="7.28515625" style="164" customWidth="1"/>
    <col min="10754" max="10754" width="3.42578125" style="164" customWidth="1"/>
    <col min="10755" max="10755" width="48.140625" style="164" customWidth="1"/>
    <col min="10756" max="10756" width="8" style="164" customWidth="1"/>
    <col min="10757" max="10757" width="9.5703125" style="164" customWidth="1"/>
    <col min="10758" max="10758" width="10.42578125" style="164" customWidth="1"/>
    <col min="10759" max="10759" width="11.42578125" style="164" customWidth="1"/>
    <col min="10760" max="10760" width="9" style="164" bestFit="1" customWidth="1"/>
    <col min="10761" max="10761" width="1" style="164" customWidth="1"/>
    <col min="10762" max="10764" width="8" style="164" customWidth="1"/>
    <col min="10765" max="10765" width="16.7109375" style="164" customWidth="1"/>
    <col min="10766" max="10766" width="9.42578125" style="164" customWidth="1"/>
    <col min="10767" max="10767" width="10.5703125" style="164" customWidth="1"/>
    <col min="10768" max="10768" width="10.85546875" style="164" customWidth="1"/>
    <col min="10769" max="10769" width="17.5703125" style="164" customWidth="1"/>
    <col min="10770" max="11008" width="8" style="164"/>
    <col min="11009" max="11009" width="7.28515625" style="164" customWidth="1"/>
    <col min="11010" max="11010" width="3.42578125" style="164" customWidth="1"/>
    <col min="11011" max="11011" width="48.140625" style="164" customWidth="1"/>
    <col min="11012" max="11012" width="8" style="164" customWidth="1"/>
    <col min="11013" max="11013" width="9.5703125" style="164" customWidth="1"/>
    <col min="11014" max="11014" width="10.42578125" style="164" customWidth="1"/>
    <col min="11015" max="11015" width="11.42578125" style="164" customWidth="1"/>
    <col min="11016" max="11016" width="9" style="164" bestFit="1" customWidth="1"/>
    <col min="11017" max="11017" width="1" style="164" customWidth="1"/>
    <col min="11018" max="11020" width="8" style="164" customWidth="1"/>
    <col min="11021" max="11021" width="16.7109375" style="164" customWidth="1"/>
    <col min="11022" max="11022" width="9.42578125" style="164" customWidth="1"/>
    <col min="11023" max="11023" width="10.5703125" style="164" customWidth="1"/>
    <col min="11024" max="11024" width="10.85546875" style="164" customWidth="1"/>
    <col min="11025" max="11025" width="17.5703125" style="164" customWidth="1"/>
    <col min="11026" max="11264" width="8" style="164"/>
    <col min="11265" max="11265" width="7.28515625" style="164" customWidth="1"/>
    <col min="11266" max="11266" width="3.42578125" style="164" customWidth="1"/>
    <col min="11267" max="11267" width="48.140625" style="164" customWidth="1"/>
    <col min="11268" max="11268" width="8" style="164" customWidth="1"/>
    <col min="11269" max="11269" width="9.5703125" style="164" customWidth="1"/>
    <col min="11270" max="11270" width="10.42578125" style="164" customWidth="1"/>
    <col min="11271" max="11271" width="11.42578125" style="164" customWidth="1"/>
    <col min="11272" max="11272" width="9" style="164" bestFit="1" customWidth="1"/>
    <col min="11273" max="11273" width="1" style="164" customWidth="1"/>
    <col min="11274" max="11276" width="8" style="164" customWidth="1"/>
    <col min="11277" max="11277" width="16.7109375" style="164" customWidth="1"/>
    <col min="11278" max="11278" width="9.42578125" style="164" customWidth="1"/>
    <col min="11279" max="11279" width="10.5703125" style="164" customWidth="1"/>
    <col min="11280" max="11280" width="10.85546875" style="164" customWidth="1"/>
    <col min="11281" max="11281" width="17.5703125" style="164" customWidth="1"/>
    <col min="11282" max="11520" width="8" style="164"/>
    <col min="11521" max="11521" width="7.28515625" style="164" customWidth="1"/>
    <col min="11522" max="11522" width="3.42578125" style="164" customWidth="1"/>
    <col min="11523" max="11523" width="48.140625" style="164" customWidth="1"/>
    <col min="11524" max="11524" width="8" style="164" customWidth="1"/>
    <col min="11525" max="11525" width="9.5703125" style="164" customWidth="1"/>
    <col min="11526" max="11526" width="10.42578125" style="164" customWidth="1"/>
    <col min="11527" max="11527" width="11.42578125" style="164" customWidth="1"/>
    <col min="11528" max="11528" width="9" style="164" bestFit="1" customWidth="1"/>
    <col min="11529" max="11529" width="1" style="164" customWidth="1"/>
    <col min="11530" max="11532" width="8" style="164" customWidth="1"/>
    <col min="11533" max="11533" width="16.7109375" style="164" customWidth="1"/>
    <col min="11534" max="11534" width="9.42578125" style="164" customWidth="1"/>
    <col min="11535" max="11535" width="10.5703125" style="164" customWidth="1"/>
    <col min="11536" max="11536" width="10.85546875" style="164" customWidth="1"/>
    <col min="11537" max="11537" width="17.5703125" style="164" customWidth="1"/>
    <col min="11538" max="11776" width="8" style="164"/>
    <col min="11777" max="11777" width="7.28515625" style="164" customWidth="1"/>
    <col min="11778" max="11778" width="3.42578125" style="164" customWidth="1"/>
    <col min="11779" max="11779" width="48.140625" style="164" customWidth="1"/>
    <col min="11780" max="11780" width="8" style="164" customWidth="1"/>
    <col min="11781" max="11781" width="9.5703125" style="164" customWidth="1"/>
    <col min="11782" max="11782" width="10.42578125" style="164" customWidth="1"/>
    <col min="11783" max="11783" width="11.42578125" style="164" customWidth="1"/>
    <col min="11784" max="11784" width="9" style="164" bestFit="1" customWidth="1"/>
    <col min="11785" max="11785" width="1" style="164" customWidth="1"/>
    <col min="11786" max="11788" width="8" style="164" customWidth="1"/>
    <col min="11789" max="11789" width="16.7109375" style="164" customWidth="1"/>
    <col min="11790" max="11790" width="9.42578125" style="164" customWidth="1"/>
    <col min="11791" max="11791" width="10.5703125" style="164" customWidth="1"/>
    <col min="11792" max="11792" width="10.85546875" style="164" customWidth="1"/>
    <col min="11793" max="11793" width="17.5703125" style="164" customWidth="1"/>
    <col min="11794" max="12032" width="8" style="164"/>
    <col min="12033" max="12033" width="7.28515625" style="164" customWidth="1"/>
    <col min="12034" max="12034" width="3.42578125" style="164" customWidth="1"/>
    <col min="12035" max="12035" width="48.140625" style="164" customWidth="1"/>
    <col min="12036" max="12036" width="8" style="164" customWidth="1"/>
    <col min="12037" max="12037" width="9.5703125" style="164" customWidth="1"/>
    <col min="12038" max="12038" width="10.42578125" style="164" customWidth="1"/>
    <col min="12039" max="12039" width="11.42578125" style="164" customWidth="1"/>
    <col min="12040" max="12040" width="9" style="164" bestFit="1" customWidth="1"/>
    <col min="12041" max="12041" width="1" style="164" customWidth="1"/>
    <col min="12042" max="12044" width="8" style="164" customWidth="1"/>
    <col min="12045" max="12045" width="16.7109375" style="164" customWidth="1"/>
    <col min="12046" max="12046" width="9.42578125" style="164" customWidth="1"/>
    <col min="12047" max="12047" width="10.5703125" style="164" customWidth="1"/>
    <col min="12048" max="12048" width="10.85546875" style="164" customWidth="1"/>
    <col min="12049" max="12049" width="17.5703125" style="164" customWidth="1"/>
    <col min="12050" max="12288" width="8" style="164"/>
    <col min="12289" max="12289" width="7.28515625" style="164" customWidth="1"/>
    <col min="12290" max="12290" width="3.42578125" style="164" customWidth="1"/>
    <col min="12291" max="12291" width="48.140625" style="164" customWidth="1"/>
    <col min="12292" max="12292" width="8" style="164" customWidth="1"/>
    <col min="12293" max="12293" width="9.5703125" style="164" customWidth="1"/>
    <col min="12294" max="12294" width="10.42578125" style="164" customWidth="1"/>
    <col min="12295" max="12295" width="11.42578125" style="164" customWidth="1"/>
    <col min="12296" max="12296" width="9" style="164" bestFit="1" customWidth="1"/>
    <col min="12297" max="12297" width="1" style="164" customWidth="1"/>
    <col min="12298" max="12300" width="8" style="164" customWidth="1"/>
    <col min="12301" max="12301" width="16.7109375" style="164" customWidth="1"/>
    <col min="12302" max="12302" width="9.42578125" style="164" customWidth="1"/>
    <col min="12303" max="12303" width="10.5703125" style="164" customWidth="1"/>
    <col min="12304" max="12304" width="10.85546875" style="164" customWidth="1"/>
    <col min="12305" max="12305" width="17.5703125" style="164" customWidth="1"/>
    <col min="12306" max="12544" width="8" style="164"/>
    <col min="12545" max="12545" width="7.28515625" style="164" customWidth="1"/>
    <col min="12546" max="12546" width="3.42578125" style="164" customWidth="1"/>
    <col min="12547" max="12547" width="48.140625" style="164" customWidth="1"/>
    <col min="12548" max="12548" width="8" style="164" customWidth="1"/>
    <col min="12549" max="12549" width="9.5703125" style="164" customWidth="1"/>
    <col min="12550" max="12550" width="10.42578125" style="164" customWidth="1"/>
    <col min="12551" max="12551" width="11.42578125" style="164" customWidth="1"/>
    <col min="12552" max="12552" width="9" style="164" bestFit="1" customWidth="1"/>
    <col min="12553" max="12553" width="1" style="164" customWidth="1"/>
    <col min="12554" max="12556" width="8" style="164" customWidth="1"/>
    <col min="12557" max="12557" width="16.7109375" style="164" customWidth="1"/>
    <col min="12558" max="12558" width="9.42578125" style="164" customWidth="1"/>
    <col min="12559" max="12559" width="10.5703125" style="164" customWidth="1"/>
    <col min="12560" max="12560" width="10.85546875" style="164" customWidth="1"/>
    <col min="12561" max="12561" width="17.5703125" style="164" customWidth="1"/>
    <col min="12562" max="12800" width="8" style="164"/>
    <col min="12801" max="12801" width="7.28515625" style="164" customWidth="1"/>
    <col min="12802" max="12802" width="3.42578125" style="164" customWidth="1"/>
    <col min="12803" max="12803" width="48.140625" style="164" customWidth="1"/>
    <col min="12804" max="12804" width="8" style="164" customWidth="1"/>
    <col min="12805" max="12805" width="9.5703125" style="164" customWidth="1"/>
    <col min="12806" max="12806" width="10.42578125" style="164" customWidth="1"/>
    <col min="12807" max="12807" width="11.42578125" style="164" customWidth="1"/>
    <col min="12808" max="12808" width="9" style="164" bestFit="1" customWidth="1"/>
    <col min="12809" max="12809" width="1" style="164" customWidth="1"/>
    <col min="12810" max="12812" width="8" style="164" customWidth="1"/>
    <col min="12813" max="12813" width="16.7109375" style="164" customWidth="1"/>
    <col min="12814" max="12814" width="9.42578125" style="164" customWidth="1"/>
    <col min="12815" max="12815" width="10.5703125" style="164" customWidth="1"/>
    <col min="12816" max="12816" width="10.85546875" style="164" customWidth="1"/>
    <col min="12817" max="12817" width="17.5703125" style="164" customWidth="1"/>
    <col min="12818" max="13056" width="8" style="164"/>
    <col min="13057" max="13057" width="7.28515625" style="164" customWidth="1"/>
    <col min="13058" max="13058" width="3.42578125" style="164" customWidth="1"/>
    <col min="13059" max="13059" width="48.140625" style="164" customWidth="1"/>
    <col min="13060" max="13060" width="8" style="164" customWidth="1"/>
    <col min="13061" max="13061" width="9.5703125" style="164" customWidth="1"/>
    <col min="13062" max="13062" width="10.42578125" style="164" customWidth="1"/>
    <col min="13063" max="13063" width="11.42578125" style="164" customWidth="1"/>
    <col min="13064" max="13064" width="9" style="164" bestFit="1" customWidth="1"/>
    <col min="13065" max="13065" width="1" style="164" customWidth="1"/>
    <col min="13066" max="13068" width="8" style="164" customWidth="1"/>
    <col min="13069" max="13069" width="16.7109375" style="164" customWidth="1"/>
    <col min="13070" max="13070" width="9.42578125" style="164" customWidth="1"/>
    <col min="13071" max="13071" width="10.5703125" style="164" customWidth="1"/>
    <col min="13072" max="13072" width="10.85546875" style="164" customWidth="1"/>
    <col min="13073" max="13073" width="17.5703125" style="164" customWidth="1"/>
    <col min="13074" max="13312" width="8" style="164"/>
    <col min="13313" max="13313" width="7.28515625" style="164" customWidth="1"/>
    <col min="13314" max="13314" width="3.42578125" style="164" customWidth="1"/>
    <col min="13315" max="13315" width="48.140625" style="164" customWidth="1"/>
    <col min="13316" max="13316" width="8" style="164" customWidth="1"/>
    <col min="13317" max="13317" width="9.5703125" style="164" customWidth="1"/>
    <col min="13318" max="13318" width="10.42578125" style="164" customWidth="1"/>
    <col min="13319" max="13319" width="11.42578125" style="164" customWidth="1"/>
    <col min="13320" max="13320" width="9" style="164" bestFit="1" customWidth="1"/>
    <col min="13321" max="13321" width="1" style="164" customWidth="1"/>
    <col min="13322" max="13324" width="8" style="164" customWidth="1"/>
    <col min="13325" max="13325" width="16.7109375" style="164" customWidth="1"/>
    <col min="13326" max="13326" width="9.42578125" style="164" customWidth="1"/>
    <col min="13327" max="13327" width="10.5703125" style="164" customWidth="1"/>
    <col min="13328" max="13328" width="10.85546875" style="164" customWidth="1"/>
    <col min="13329" max="13329" width="17.5703125" style="164" customWidth="1"/>
    <col min="13330" max="13568" width="8" style="164"/>
    <col min="13569" max="13569" width="7.28515625" style="164" customWidth="1"/>
    <col min="13570" max="13570" width="3.42578125" style="164" customWidth="1"/>
    <col min="13571" max="13571" width="48.140625" style="164" customWidth="1"/>
    <col min="13572" max="13572" width="8" style="164" customWidth="1"/>
    <col min="13573" max="13573" width="9.5703125" style="164" customWidth="1"/>
    <col min="13574" max="13574" width="10.42578125" style="164" customWidth="1"/>
    <col min="13575" max="13575" width="11.42578125" style="164" customWidth="1"/>
    <col min="13576" max="13576" width="9" style="164" bestFit="1" customWidth="1"/>
    <col min="13577" max="13577" width="1" style="164" customWidth="1"/>
    <col min="13578" max="13580" width="8" style="164" customWidth="1"/>
    <col min="13581" max="13581" width="16.7109375" style="164" customWidth="1"/>
    <col min="13582" max="13582" width="9.42578125" style="164" customWidth="1"/>
    <col min="13583" max="13583" width="10.5703125" style="164" customWidth="1"/>
    <col min="13584" max="13584" width="10.85546875" style="164" customWidth="1"/>
    <col min="13585" max="13585" width="17.5703125" style="164" customWidth="1"/>
    <col min="13586" max="13824" width="8" style="164"/>
    <col min="13825" max="13825" width="7.28515625" style="164" customWidth="1"/>
    <col min="13826" max="13826" width="3.42578125" style="164" customWidth="1"/>
    <col min="13827" max="13827" width="48.140625" style="164" customWidth="1"/>
    <col min="13828" max="13828" width="8" style="164" customWidth="1"/>
    <col min="13829" max="13829" width="9.5703125" style="164" customWidth="1"/>
    <col min="13830" max="13830" width="10.42578125" style="164" customWidth="1"/>
    <col min="13831" max="13831" width="11.42578125" style="164" customWidth="1"/>
    <col min="13832" max="13832" width="9" style="164" bestFit="1" customWidth="1"/>
    <col min="13833" max="13833" width="1" style="164" customWidth="1"/>
    <col min="13834" max="13836" width="8" style="164" customWidth="1"/>
    <col min="13837" max="13837" width="16.7109375" style="164" customWidth="1"/>
    <col min="13838" max="13838" width="9.42578125" style="164" customWidth="1"/>
    <col min="13839" max="13839" width="10.5703125" style="164" customWidth="1"/>
    <col min="13840" max="13840" width="10.85546875" style="164" customWidth="1"/>
    <col min="13841" max="13841" width="17.5703125" style="164" customWidth="1"/>
    <col min="13842" max="14080" width="8" style="164"/>
    <col min="14081" max="14081" width="7.28515625" style="164" customWidth="1"/>
    <col min="14082" max="14082" width="3.42578125" style="164" customWidth="1"/>
    <col min="14083" max="14083" width="48.140625" style="164" customWidth="1"/>
    <col min="14084" max="14084" width="8" style="164" customWidth="1"/>
    <col min="14085" max="14085" width="9.5703125" style="164" customWidth="1"/>
    <col min="14086" max="14086" width="10.42578125" style="164" customWidth="1"/>
    <col min="14087" max="14087" width="11.42578125" style="164" customWidth="1"/>
    <col min="14088" max="14088" width="9" style="164" bestFit="1" customWidth="1"/>
    <col min="14089" max="14089" width="1" style="164" customWidth="1"/>
    <col min="14090" max="14092" width="8" style="164" customWidth="1"/>
    <col min="14093" max="14093" width="16.7109375" style="164" customWidth="1"/>
    <col min="14094" max="14094" width="9.42578125" style="164" customWidth="1"/>
    <col min="14095" max="14095" width="10.5703125" style="164" customWidth="1"/>
    <col min="14096" max="14096" width="10.85546875" style="164" customWidth="1"/>
    <col min="14097" max="14097" width="17.5703125" style="164" customWidth="1"/>
    <col min="14098" max="14336" width="8" style="164"/>
    <col min="14337" max="14337" width="7.28515625" style="164" customWidth="1"/>
    <col min="14338" max="14338" width="3.42578125" style="164" customWidth="1"/>
    <col min="14339" max="14339" width="48.140625" style="164" customWidth="1"/>
    <col min="14340" max="14340" width="8" style="164" customWidth="1"/>
    <col min="14341" max="14341" width="9.5703125" style="164" customWidth="1"/>
    <col min="14342" max="14342" width="10.42578125" style="164" customWidth="1"/>
    <col min="14343" max="14343" width="11.42578125" style="164" customWidth="1"/>
    <col min="14344" max="14344" width="9" style="164" bestFit="1" customWidth="1"/>
    <col min="14345" max="14345" width="1" style="164" customWidth="1"/>
    <col min="14346" max="14348" width="8" style="164" customWidth="1"/>
    <col min="14349" max="14349" width="16.7109375" style="164" customWidth="1"/>
    <col min="14350" max="14350" width="9.42578125" style="164" customWidth="1"/>
    <col min="14351" max="14351" width="10.5703125" style="164" customWidth="1"/>
    <col min="14352" max="14352" width="10.85546875" style="164" customWidth="1"/>
    <col min="14353" max="14353" width="17.5703125" style="164" customWidth="1"/>
    <col min="14354" max="14592" width="8" style="164"/>
    <col min="14593" max="14593" width="7.28515625" style="164" customWidth="1"/>
    <col min="14594" max="14594" width="3.42578125" style="164" customWidth="1"/>
    <col min="14595" max="14595" width="48.140625" style="164" customWidth="1"/>
    <col min="14596" max="14596" width="8" style="164" customWidth="1"/>
    <col min="14597" max="14597" width="9.5703125" style="164" customWidth="1"/>
    <col min="14598" max="14598" width="10.42578125" style="164" customWidth="1"/>
    <col min="14599" max="14599" width="11.42578125" style="164" customWidth="1"/>
    <col min="14600" max="14600" width="9" style="164" bestFit="1" customWidth="1"/>
    <col min="14601" max="14601" width="1" style="164" customWidth="1"/>
    <col min="14602" max="14604" width="8" style="164" customWidth="1"/>
    <col min="14605" max="14605" width="16.7109375" style="164" customWidth="1"/>
    <col min="14606" max="14606" width="9.42578125" style="164" customWidth="1"/>
    <col min="14607" max="14607" width="10.5703125" style="164" customWidth="1"/>
    <col min="14608" max="14608" width="10.85546875" style="164" customWidth="1"/>
    <col min="14609" max="14609" width="17.5703125" style="164" customWidth="1"/>
    <col min="14610" max="14848" width="8" style="164"/>
    <col min="14849" max="14849" width="7.28515625" style="164" customWidth="1"/>
    <col min="14850" max="14850" width="3.42578125" style="164" customWidth="1"/>
    <col min="14851" max="14851" width="48.140625" style="164" customWidth="1"/>
    <col min="14852" max="14852" width="8" style="164" customWidth="1"/>
    <col min="14853" max="14853" width="9.5703125" style="164" customWidth="1"/>
    <col min="14854" max="14854" width="10.42578125" style="164" customWidth="1"/>
    <col min="14855" max="14855" width="11.42578125" style="164" customWidth="1"/>
    <col min="14856" max="14856" width="9" style="164" bestFit="1" customWidth="1"/>
    <col min="14857" max="14857" width="1" style="164" customWidth="1"/>
    <col min="14858" max="14860" width="8" style="164" customWidth="1"/>
    <col min="14861" max="14861" width="16.7109375" style="164" customWidth="1"/>
    <col min="14862" max="14862" width="9.42578125" style="164" customWidth="1"/>
    <col min="14863" max="14863" width="10.5703125" style="164" customWidth="1"/>
    <col min="14864" max="14864" width="10.85546875" style="164" customWidth="1"/>
    <col min="14865" max="14865" width="17.5703125" style="164" customWidth="1"/>
    <col min="14866" max="15104" width="8" style="164"/>
    <col min="15105" max="15105" width="7.28515625" style="164" customWidth="1"/>
    <col min="15106" max="15106" width="3.42578125" style="164" customWidth="1"/>
    <col min="15107" max="15107" width="48.140625" style="164" customWidth="1"/>
    <col min="15108" max="15108" width="8" style="164" customWidth="1"/>
    <col min="15109" max="15109" width="9.5703125" style="164" customWidth="1"/>
    <col min="15110" max="15110" width="10.42578125" style="164" customWidth="1"/>
    <col min="15111" max="15111" width="11.42578125" style="164" customWidth="1"/>
    <col min="15112" max="15112" width="9" style="164" bestFit="1" customWidth="1"/>
    <col min="15113" max="15113" width="1" style="164" customWidth="1"/>
    <col min="15114" max="15116" width="8" style="164" customWidth="1"/>
    <col min="15117" max="15117" width="16.7109375" style="164" customWidth="1"/>
    <col min="15118" max="15118" width="9.42578125" style="164" customWidth="1"/>
    <col min="15119" max="15119" width="10.5703125" style="164" customWidth="1"/>
    <col min="15120" max="15120" width="10.85546875" style="164" customWidth="1"/>
    <col min="15121" max="15121" width="17.5703125" style="164" customWidth="1"/>
    <col min="15122" max="15360" width="8" style="164"/>
    <col min="15361" max="15361" width="7.28515625" style="164" customWidth="1"/>
    <col min="15362" max="15362" width="3.42578125" style="164" customWidth="1"/>
    <col min="15363" max="15363" width="48.140625" style="164" customWidth="1"/>
    <col min="15364" max="15364" width="8" style="164" customWidth="1"/>
    <col min="15365" max="15365" width="9.5703125" style="164" customWidth="1"/>
    <col min="15366" max="15366" width="10.42578125" style="164" customWidth="1"/>
    <col min="15367" max="15367" width="11.42578125" style="164" customWidth="1"/>
    <col min="15368" max="15368" width="9" style="164" bestFit="1" customWidth="1"/>
    <col min="15369" max="15369" width="1" style="164" customWidth="1"/>
    <col min="15370" max="15372" width="8" style="164" customWidth="1"/>
    <col min="15373" max="15373" width="16.7109375" style="164" customWidth="1"/>
    <col min="15374" max="15374" width="9.42578125" style="164" customWidth="1"/>
    <col min="15375" max="15375" width="10.5703125" style="164" customWidth="1"/>
    <col min="15376" max="15376" width="10.85546875" style="164" customWidth="1"/>
    <col min="15377" max="15377" width="17.5703125" style="164" customWidth="1"/>
    <col min="15378" max="15616" width="8" style="164"/>
    <col min="15617" max="15617" width="7.28515625" style="164" customWidth="1"/>
    <col min="15618" max="15618" width="3.42578125" style="164" customWidth="1"/>
    <col min="15619" max="15619" width="48.140625" style="164" customWidth="1"/>
    <col min="15620" max="15620" width="8" style="164" customWidth="1"/>
    <col min="15621" max="15621" width="9.5703125" style="164" customWidth="1"/>
    <col min="15622" max="15622" width="10.42578125" style="164" customWidth="1"/>
    <col min="15623" max="15623" width="11.42578125" style="164" customWidth="1"/>
    <col min="15624" max="15624" width="9" style="164" bestFit="1" customWidth="1"/>
    <col min="15625" max="15625" width="1" style="164" customWidth="1"/>
    <col min="15626" max="15628" width="8" style="164" customWidth="1"/>
    <col min="15629" max="15629" width="16.7109375" style="164" customWidth="1"/>
    <col min="15630" max="15630" width="9.42578125" style="164" customWidth="1"/>
    <col min="15631" max="15631" width="10.5703125" style="164" customWidth="1"/>
    <col min="15632" max="15632" width="10.85546875" style="164" customWidth="1"/>
    <col min="15633" max="15633" width="17.5703125" style="164" customWidth="1"/>
    <col min="15634" max="15872" width="8" style="164"/>
    <col min="15873" max="15873" width="7.28515625" style="164" customWidth="1"/>
    <col min="15874" max="15874" width="3.42578125" style="164" customWidth="1"/>
    <col min="15875" max="15875" width="48.140625" style="164" customWidth="1"/>
    <col min="15876" max="15876" width="8" style="164" customWidth="1"/>
    <col min="15877" max="15877" width="9.5703125" style="164" customWidth="1"/>
    <col min="15878" max="15878" width="10.42578125" style="164" customWidth="1"/>
    <col min="15879" max="15879" width="11.42578125" style="164" customWidth="1"/>
    <col min="15880" max="15880" width="9" style="164" bestFit="1" customWidth="1"/>
    <col min="15881" max="15881" width="1" style="164" customWidth="1"/>
    <col min="15882" max="15884" width="8" style="164" customWidth="1"/>
    <col min="15885" max="15885" width="16.7109375" style="164" customWidth="1"/>
    <col min="15886" max="15886" width="9.42578125" style="164" customWidth="1"/>
    <col min="15887" max="15887" width="10.5703125" style="164" customWidth="1"/>
    <col min="15888" max="15888" width="10.85546875" style="164" customWidth="1"/>
    <col min="15889" max="15889" width="17.5703125" style="164" customWidth="1"/>
    <col min="15890" max="16128" width="8" style="164"/>
    <col min="16129" max="16129" width="7.28515625" style="164" customWidth="1"/>
    <col min="16130" max="16130" width="3.42578125" style="164" customWidth="1"/>
    <col min="16131" max="16131" width="48.140625" style="164" customWidth="1"/>
    <col min="16132" max="16132" width="8" style="164" customWidth="1"/>
    <col min="16133" max="16133" width="9.5703125" style="164" customWidth="1"/>
    <col min="16134" max="16134" width="10.42578125" style="164" customWidth="1"/>
    <col min="16135" max="16135" width="11.42578125" style="164" customWidth="1"/>
    <col min="16136" max="16136" width="9" style="164" bestFit="1" customWidth="1"/>
    <col min="16137" max="16137" width="1" style="164" customWidth="1"/>
    <col min="16138" max="16140" width="8" style="164" customWidth="1"/>
    <col min="16141" max="16141" width="16.7109375" style="164" customWidth="1"/>
    <col min="16142" max="16142" width="9.42578125" style="164" customWidth="1"/>
    <col min="16143" max="16143" width="10.5703125" style="164" customWidth="1"/>
    <col min="16144" max="16144" width="10.85546875" style="164" customWidth="1"/>
    <col min="16145" max="16145" width="17.5703125" style="164" customWidth="1"/>
    <col min="16146" max="16384" width="8" style="164"/>
  </cols>
  <sheetData>
    <row r="1" spans="1:9" ht="32.25" customHeight="1">
      <c r="A1" s="936" t="s">
        <v>64</v>
      </c>
      <c r="B1" s="936"/>
      <c r="C1" s="936"/>
      <c r="D1" s="936"/>
      <c r="E1" s="936"/>
      <c r="F1" s="936"/>
      <c r="G1" s="936"/>
      <c r="H1" s="936"/>
    </row>
    <row r="2" spans="1:9" s="288" customFormat="1" ht="18.75">
      <c r="A2" s="289"/>
      <c r="B2" s="289"/>
      <c r="C2" s="289"/>
      <c r="D2" s="290"/>
      <c r="E2" s="291"/>
      <c r="F2" s="292"/>
      <c r="G2" s="293"/>
      <c r="H2" s="294"/>
    </row>
    <row r="3" spans="1:9" s="288" customFormat="1" ht="18.75">
      <c r="A3" s="291">
        <v>1</v>
      </c>
      <c r="B3" s="294"/>
      <c r="C3" s="289" t="s">
        <v>158</v>
      </c>
      <c r="D3" s="296">
        <v>1</v>
      </c>
      <c r="E3" s="291" t="s">
        <v>73</v>
      </c>
      <c r="F3" s="297">
        <v>238</v>
      </c>
      <c r="G3" s="298" t="s">
        <v>12</v>
      </c>
      <c r="H3" s="299"/>
    </row>
    <row r="4" spans="1:9" s="288" customFormat="1" ht="18.75">
      <c r="A4" s="291">
        <v>2</v>
      </c>
      <c r="B4" s="289"/>
      <c r="C4" s="289" t="s">
        <v>159</v>
      </c>
      <c r="D4" s="296">
        <v>1</v>
      </c>
      <c r="E4" s="291" t="s">
        <v>73</v>
      </c>
      <c r="F4" s="300">
        <v>288</v>
      </c>
      <c r="G4" s="298" t="s">
        <v>12</v>
      </c>
      <c r="H4" s="299"/>
    </row>
    <row r="5" spans="1:9" s="288" customFormat="1" ht="18.75">
      <c r="A5" s="291">
        <v>3</v>
      </c>
      <c r="B5" s="289"/>
      <c r="C5" s="289" t="s">
        <v>160</v>
      </c>
      <c r="D5" s="296">
        <v>1</v>
      </c>
      <c r="E5" s="291" t="s">
        <v>73</v>
      </c>
      <c r="F5" s="297">
        <v>352</v>
      </c>
      <c r="G5" s="298" t="s">
        <v>12</v>
      </c>
      <c r="H5" s="289"/>
      <c r="I5" s="301"/>
    </row>
    <row r="6" spans="1:9" s="288" customFormat="1" ht="18.75">
      <c r="A6" s="291">
        <v>4</v>
      </c>
      <c r="B6" s="289"/>
      <c r="C6" s="289" t="s">
        <v>161</v>
      </c>
      <c r="D6" s="296">
        <v>1</v>
      </c>
      <c r="E6" s="291" t="s">
        <v>73</v>
      </c>
      <c r="F6" s="297">
        <v>420</v>
      </c>
      <c r="G6" s="298" t="s">
        <v>12</v>
      </c>
      <c r="H6" s="289"/>
      <c r="I6" s="301"/>
    </row>
    <row r="7" spans="1:9" s="288" customFormat="1" ht="18.75">
      <c r="A7" s="291">
        <v>5</v>
      </c>
      <c r="B7" s="294"/>
      <c r="C7" s="289" t="s">
        <v>162</v>
      </c>
      <c r="D7" s="296">
        <v>1</v>
      </c>
      <c r="E7" s="291" t="s">
        <v>73</v>
      </c>
      <c r="F7" s="297">
        <v>352</v>
      </c>
      <c r="G7" s="298" t="s">
        <v>12</v>
      </c>
      <c r="H7" s="299"/>
    </row>
    <row r="8" spans="1:9" s="288" customFormat="1" ht="18.75">
      <c r="A8" s="291">
        <v>6</v>
      </c>
      <c r="B8" s="289"/>
      <c r="C8" s="289" t="s">
        <v>163</v>
      </c>
      <c r="D8" s="296">
        <v>1</v>
      </c>
      <c r="E8" s="291" t="s">
        <v>73</v>
      </c>
      <c r="F8" s="297">
        <v>420</v>
      </c>
      <c r="G8" s="298" t="s">
        <v>12</v>
      </c>
      <c r="H8" s="289"/>
      <c r="I8" s="301"/>
    </row>
    <row r="9" spans="1:9" s="288" customFormat="1" ht="18.75">
      <c r="A9" s="291">
        <v>7</v>
      </c>
      <c r="B9" s="294"/>
      <c r="C9" s="289" t="s">
        <v>164</v>
      </c>
      <c r="D9" s="296">
        <v>1</v>
      </c>
      <c r="E9" s="291" t="s">
        <v>73</v>
      </c>
      <c r="F9" s="297">
        <v>446</v>
      </c>
      <c r="G9" s="298" t="s">
        <v>12</v>
      </c>
      <c r="H9" s="299"/>
    </row>
    <row r="10" spans="1:9" s="288" customFormat="1" ht="18.75">
      <c r="A10" s="291">
        <v>8</v>
      </c>
      <c r="B10" s="289"/>
      <c r="C10" s="289" t="s">
        <v>165</v>
      </c>
      <c r="D10" s="296">
        <v>1</v>
      </c>
      <c r="E10" s="291" t="s">
        <v>73</v>
      </c>
      <c r="F10" s="297">
        <v>500</v>
      </c>
      <c r="G10" s="298" t="s">
        <v>12</v>
      </c>
      <c r="H10" s="289"/>
      <c r="I10" s="301"/>
    </row>
    <row r="11" spans="1:9" s="288" customFormat="1" ht="18.75">
      <c r="A11" s="291">
        <v>9</v>
      </c>
      <c r="B11" s="289"/>
      <c r="C11" s="289" t="s">
        <v>166</v>
      </c>
      <c r="D11" s="296">
        <v>1</v>
      </c>
      <c r="E11" s="291" t="s">
        <v>167</v>
      </c>
      <c r="F11" s="366">
        <v>100</v>
      </c>
      <c r="G11" s="298" t="s">
        <v>12</v>
      </c>
      <c r="H11" s="299"/>
    </row>
    <row r="12" spans="1:9" s="288" customFormat="1" ht="21.75">
      <c r="A12" s="291">
        <v>10</v>
      </c>
      <c r="B12" s="289"/>
      <c r="C12" s="249" t="s">
        <v>179</v>
      </c>
      <c r="D12" s="296">
        <v>1</v>
      </c>
      <c r="E12" s="291" t="s">
        <v>177</v>
      </c>
      <c r="F12" s="297">
        <v>1.5</v>
      </c>
      <c r="G12" s="298" t="s">
        <v>12</v>
      </c>
      <c r="H12" s="289"/>
      <c r="I12" s="301"/>
    </row>
    <row r="13" spans="1:9" s="288" customFormat="1" ht="21.75">
      <c r="A13" s="291">
        <v>11</v>
      </c>
      <c r="B13" s="289"/>
      <c r="C13" s="249" t="s">
        <v>185</v>
      </c>
      <c r="D13" s="296">
        <v>1</v>
      </c>
      <c r="E13" s="291" t="s">
        <v>22</v>
      </c>
      <c r="F13" s="297">
        <v>135</v>
      </c>
      <c r="G13" s="298" t="s">
        <v>12</v>
      </c>
      <c r="H13" s="289"/>
      <c r="I13" s="301"/>
    </row>
    <row r="14" spans="1:9" s="288" customFormat="1" ht="21.75">
      <c r="A14" s="291">
        <v>12</v>
      </c>
      <c r="B14" s="294"/>
      <c r="C14" s="249" t="s">
        <v>186</v>
      </c>
      <c r="D14" s="296">
        <v>1</v>
      </c>
      <c r="E14" s="291" t="s">
        <v>78</v>
      </c>
      <c r="F14" s="362">
        <v>1.8580000000000001</v>
      </c>
      <c r="G14" s="298" t="s">
        <v>12</v>
      </c>
      <c r="H14" s="299"/>
    </row>
    <row r="15" spans="1:9" s="288" customFormat="1" ht="21.75">
      <c r="A15" s="291">
        <v>13</v>
      </c>
      <c r="B15" s="289"/>
      <c r="C15" s="249" t="s">
        <v>187</v>
      </c>
      <c r="D15" s="296">
        <v>1</v>
      </c>
      <c r="E15" s="291" t="s">
        <v>78</v>
      </c>
      <c r="F15" s="364">
        <v>2.6419999999999999</v>
      </c>
      <c r="G15" s="298" t="s">
        <v>12</v>
      </c>
      <c r="H15" s="299"/>
    </row>
    <row r="16" spans="1:9" s="288" customFormat="1" ht="21.75">
      <c r="A16" s="291">
        <v>14</v>
      </c>
      <c r="B16" s="289"/>
      <c r="C16" s="249" t="s">
        <v>197</v>
      </c>
      <c r="D16" s="296">
        <v>1</v>
      </c>
      <c r="E16" s="291" t="s">
        <v>78</v>
      </c>
      <c r="F16" s="364">
        <v>1.383</v>
      </c>
      <c r="G16" s="298" t="s">
        <v>12</v>
      </c>
      <c r="H16" s="299"/>
    </row>
    <row r="17" spans="1:16" s="288" customFormat="1" ht="21.75">
      <c r="A17" s="291">
        <v>15</v>
      </c>
      <c r="B17" s="289"/>
      <c r="C17" s="249" t="s">
        <v>198</v>
      </c>
      <c r="D17" s="296">
        <v>1</v>
      </c>
      <c r="E17" s="291" t="s">
        <v>91</v>
      </c>
      <c r="F17" s="365">
        <v>70</v>
      </c>
      <c r="G17" s="298" t="s">
        <v>12</v>
      </c>
      <c r="H17" s="289"/>
      <c r="I17" s="301"/>
    </row>
    <row r="18" spans="1:16" s="288" customFormat="1" ht="21.75">
      <c r="A18" s="291">
        <v>16</v>
      </c>
      <c r="B18" s="289"/>
      <c r="C18" s="249" t="s">
        <v>180</v>
      </c>
      <c r="D18" s="296">
        <v>1</v>
      </c>
      <c r="E18" s="291" t="s">
        <v>178</v>
      </c>
      <c r="F18" s="300">
        <v>460</v>
      </c>
      <c r="G18" s="298" t="s">
        <v>12</v>
      </c>
      <c r="H18" s="299"/>
    </row>
    <row r="19" spans="1:16" s="288" customFormat="1" ht="21.75">
      <c r="A19" s="291">
        <v>17</v>
      </c>
      <c r="B19" s="289"/>
      <c r="C19" s="249" t="s">
        <v>192</v>
      </c>
      <c r="D19" s="296">
        <v>1</v>
      </c>
      <c r="E19" s="291" t="s">
        <v>178</v>
      </c>
      <c r="F19" s="300">
        <v>475</v>
      </c>
      <c r="G19" s="298" t="s">
        <v>12</v>
      </c>
      <c r="H19" s="299"/>
    </row>
    <row r="20" spans="1:16" s="288" customFormat="1" ht="21.75">
      <c r="A20" s="291">
        <v>18</v>
      </c>
      <c r="B20" s="289"/>
      <c r="C20" s="249" t="s">
        <v>210</v>
      </c>
      <c r="D20" s="296">
        <v>1</v>
      </c>
      <c r="E20" s="291" t="s">
        <v>78</v>
      </c>
      <c r="F20" s="364">
        <v>6.1630000000000003</v>
      </c>
      <c r="G20" s="298" t="s">
        <v>12</v>
      </c>
      <c r="H20" s="299"/>
    </row>
    <row r="21" spans="1:16" s="288" customFormat="1" ht="21.75">
      <c r="A21" s="291">
        <v>19</v>
      </c>
      <c r="B21" s="289"/>
      <c r="C21" s="249" t="s">
        <v>209</v>
      </c>
      <c r="D21" s="296">
        <v>1</v>
      </c>
      <c r="E21" s="291" t="s">
        <v>78</v>
      </c>
      <c r="F21" s="365">
        <v>49</v>
      </c>
      <c r="G21" s="298" t="s">
        <v>12</v>
      </c>
      <c r="H21" s="289"/>
      <c r="I21" s="301"/>
    </row>
    <row r="22" spans="1:16" s="288" customFormat="1" ht="21.75">
      <c r="A22" s="291">
        <v>20</v>
      </c>
      <c r="B22" s="289"/>
      <c r="C22" s="249" t="s">
        <v>211</v>
      </c>
      <c r="D22" s="296">
        <v>1</v>
      </c>
      <c r="E22" s="291" t="s">
        <v>24</v>
      </c>
      <c r="F22" s="366">
        <v>56</v>
      </c>
      <c r="G22" s="298" t="s">
        <v>12</v>
      </c>
      <c r="H22" s="299"/>
    </row>
    <row r="23" spans="1:16" s="288" customFormat="1" ht="21.75">
      <c r="A23" s="291">
        <v>21</v>
      </c>
      <c r="B23" s="289"/>
      <c r="C23" s="249" t="s">
        <v>208</v>
      </c>
      <c r="D23" s="296">
        <v>1</v>
      </c>
      <c r="E23" s="291" t="s">
        <v>22</v>
      </c>
      <c r="F23" s="300">
        <v>202.6</v>
      </c>
      <c r="G23" s="298" t="s">
        <v>12</v>
      </c>
      <c r="H23" s="299"/>
    </row>
    <row r="24" spans="1:16" s="288" customFormat="1" ht="18.75">
      <c r="A24" s="291"/>
      <c r="B24" s="289"/>
      <c r="C24" s="289"/>
      <c r="D24" s="296"/>
      <c r="E24" s="291"/>
      <c r="F24" s="356"/>
      <c r="G24" s="298"/>
      <c r="H24" s="299"/>
    </row>
    <row r="25" spans="1:16" s="168" customFormat="1" ht="21.75">
      <c r="A25" s="937" t="s">
        <v>2</v>
      </c>
      <c r="B25" s="937" t="s">
        <v>3</v>
      </c>
      <c r="C25" s="939"/>
      <c r="D25" s="940" t="s">
        <v>40</v>
      </c>
      <c r="E25" s="940" t="s">
        <v>5</v>
      </c>
      <c r="F25" s="167" t="s">
        <v>10</v>
      </c>
      <c r="G25" s="167" t="s">
        <v>65</v>
      </c>
      <c r="H25" s="937" t="s">
        <v>9</v>
      </c>
      <c r="O25" s="169"/>
    </row>
    <row r="26" spans="1:16" s="168" customFormat="1" ht="21.75">
      <c r="A26" s="938"/>
      <c r="B26" s="938"/>
      <c r="C26" s="938"/>
      <c r="D26" s="941"/>
      <c r="E26" s="941"/>
      <c r="F26" s="171" t="s">
        <v>66</v>
      </c>
      <c r="G26" s="171" t="s">
        <v>66</v>
      </c>
      <c r="H26" s="938"/>
      <c r="L26" s="276"/>
      <c r="M26" s="276"/>
      <c r="N26" s="276"/>
      <c r="O26" s="355"/>
      <c r="P26" s="276"/>
    </row>
    <row r="27" spans="1:16" ht="21.75">
      <c r="A27" s="236">
        <v>1</v>
      </c>
      <c r="B27" s="212" t="s">
        <v>101</v>
      </c>
      <c r="C27" s="213"/>
      <c r="D27" s="214" t="s">
        <v>68</v>
      </c>
      <c r="E27" s="215" t="s">
        <v>68</v>
      </c>
      <c r="F27" s="357" t="s">
        <v>68</v>
      </c>
      <c r="G27" s="217" t="s">
        <v>68</v>
      </c>
      <c r="H27" s="218" t="s">
        <v>68</v>
      </c>
    </row>
    <row r="28" spans="1:16" ht="21.75">
      <c r="A28" s="195"/>
      <c r="B28" s="181" t="s">
        <v>168</v>
      </c>
      <c r="C28" s="182"/>
      <c r="D28" s="195"/>
      <c r="E28" s="195"/>
      <c r="F28" s="358" t="s">
        <v>68</v>
      </c>
      <c r="G28" s="186" t="s">
        <v>68</v>
      </c>
      <c r="H28" s="187" t="s">
        <v>68</v>
      </c>
    </row>
    <row r="29" spans="1:16" ht="21.75">
      <c r="A29" s="195"/>
      <c r="B29" s="191"/>
      <c r="C29" s="182" t="s">
        <v>103</v>
      </c>
      <c r="D29" s="192">
        <v>0.8</v>
      </c>
      <c r="E29" s="184" t="s">
        <v>73</v>
      </c>
      <c r="F29" s="359">
        <f>F9</f>
        <v>446</v>
      </c>
      <c r="G29" s="186">
        <f>D29*F29</f>
        <v>356.8</v>
      </c>
      <c r="H29" s="193"/>
    </row>
    <row r="30" spans="1:16" ht="21.75">
      <c r="A30" s="195"/>
      <c r="B30" s="191"/>
      <c r="C30" s="182" t="s">
        <v>104</v>
      </c>
      <c r="D30" s="192">
        <v>1</v>
      </c>
      <c r="E30" s="184" t="s">
        <v>22</v>
      </c>
      <c r="F30" s="358">
        <v>124</v>
      </c>
      <c r="G30" s="186">
        <f>D30*F30</f>
        <v>124</v>
      </c>
      <c r="H30" s="195"/>
    </row>
    <row r="31" spans="1:16" ht="21.75">
      <c r="A31" s="195"/>
      <c r="B31" s="191"/>
      <c r="C31" s="182" t="s">
        <v>77</v>
      </c>
      <c r="D31" s="183">
        <v>0.22</v>
      </c>
      <c r="E31" s="184" t="s">
        <v>78</v>
      </c>
      <c r="F31" s="192">
        <f>F11</f>
        <v>100</v>
      </c>
      <c r="G31" s="186">
        <f>D31*F31</f>
        <v>22</v>
      </c>
      <c r="H31" s="195"/>
    </row>
    <row r="32" spans="1:16" ht="21.75">
      <c r="A32" s="195"/>
      <c r="B32" s="191"/>
      <c r="C32" s="182" t="s">
        <v>80</v>
      </c>
      <c r="D32" s="183">
        <v>2</v>
      </c>
      <c r="E32" s="184" t="s">
        <v>22</v>
      </c>
      <c r="F32" s="192">
        <v>5</v>
      </c>
      <c r="G32" s="186">
        <f>D32*F32</f>
        <v>10</v>
      </c>
      <c r="H32" s="195"/>
    </row>
    <row r="33" spans="1:8" ht="21.75">
      <c r="A33" s="207"/>
      <c r="B33" s="201"/>
      <c r="C33" s="202" t="s">
        <v>105</v>
      </c>
      <c r="D33" s="203">
        <v>1</v>
      </c>
      <c r="E33" s="204" t="s">
        <v>22</v>
      </c>
      <c r="F33" s="204" t="s">
        <v>83</v>
      </c>
      <c r="G33" s="206">
        <f>SUM(G29:G32)</f>
        <v>512.79999999999995</v>
      </c>
      <c r="H33" s="207"/>
    </row>
    <row r="34" spans="1:8" ht="21.75">
      <c r="A34" s="236">
        <v>2</v>
      </c>
      <c r="B34" s="212" t="s">
        <v>101</v>
      </c>
      <c r="C34" s="213"/>
      <c r="D34" s="214" t="s">
        <v>68</v>
      </c>
      <c r="E34" s="215" t="s">
        <v>68</v>
      </c>
      <c r="F34" s="357" t="s">
        <v>68</v>
      </c>
      <c r="G34" s="217" t="s">
        <v>68</v>
      </c>
      <c r="H34" s="218" t="s">
        <v>68</v>
      </c>
    </row>
    <row r="35" spans="1:8" ht="21.75">
      <c r="A35" s="195"/>
      <c r="B35" s="181" t="s">
        <v>169</v>
      </c>
      <c r="C35" s="182"/>
      <c r="D35" s="195"/>
      <c r="E35" s="195"/>
      <c r="F35" s="358" t="s">
        <v>68</v>
      </c>
      <c r="G35" s="186" t="s">
        <v>68</v>
      </c>
      <c r="H35" s="187" t="s">
        <v>68</v>
      </c>
    </row>
    <row r="36" spans="1:8" ht="21.75">
      <c r="A36" s="195"/>
      <c r="B36" s="191"/>
      <c r="C36" s="182" t="s">
        <v>103</v>
      </c>
      <c r="D36" s="192">
        <v>0.4</v>
      </c>
      <c r="E36" s="184" t="s">
        <v>73</v>
      </c>
      <c r="F36" s="359">
        <f>F9</f>
        <v>446</v>
      </c>
      <c r="G36" s="186">
        <f>D36*F36</f>
        <v>178.4</v>
      </c>
      <c r="H36" s="193"/>
    </row>
    <row r="37" spans="1:8" ht="21.75">
      <c r="A37" s="195"/>
      <c r="B37" s="191"/>
      <c r="C37" s="182" t="s">
        <v>104</v>
      </c>
      <c r="D37" s="192">
        <v>1</v>
      </c>
      <c r="E37" s="184" t="s">
        <v>22</v>
      </c>
      <c r="F37" s="358">
        <v>124</v>
      </c>
      <c r="G37" s="186">
        <f>D37*F37</f>
        <v>124</v>
      </c>
      <c r="H37" s="195"/>
    </row>
    <row r="38" spans="1:8" ht="21.75">
      <c r="A38" s="195"/>
      <c r="B38" s="191"/>
      <c r="C38" s="182" t="s">
        <v>77</v>
      </c>
      <c r="D38" s="183">
        <v>0.11</v>
      </c>
      <c r="E38" s="184" t="s">
        <v>78</v>
      </c>
      <c r="F38" s="192">
        <f>F11</f>
        <v>100</v>
      </c>
      <c r="G38" s="186">
        <f>D38*F38</f>
        <v>11</v>
      </c>
      <c r="H38" s="195"/>
    </row>
    <row r="39" spans="1:8" ht="21.75">
      <c r="A39" s="195"/>
      <c r="B39" s="191"/>
      <c r="C39" s="182" t="s">
        <v>80</v>
      </c>
      <c r="D39" s="183">
        <v>1</v>
      </c>
      <c r="E39" s="184" t="s">
        <v>22</v>
      </c>
      <c r="F39" s="192">
        <v>5</v>
      </c>
      <c r="G39" s="186">
        <f>D39*F39</f>
        <v>5</v>
      </c>
      <c r="H39" s="195"/>
    </row>
    <row r="40" spans="1:8" ht="21.75">
      <c r="A40" s="207"/>
      <c r="B40" s="201"/>
      <c r="C40" s="202" t="s">
        <v>105</v>
      </c>
      <c r="D40" s="203">
        <v>1</v>
      </c>
      <c r="E40" s="204" t="s">
        <v>22</v>
      </c>
      <c r="F40" s="204" t="s">
        <v>83</v>
      </c>
      <c r="G40" s="206">
        <f>SUM(G36:G39)</f>
        <v>318.39999999999998</v>
      </c>
      <c r="H40" s="207"/>
    </row>
    <row r="41" spans="1:8" ht="21.75">
      <c r="A41" s="236">
        <v>3</v>
      </c>
      <c r="B41" s="212" t="s">
        <v>171</v>
      </c>
      <c r="C41" s="213"/>
      <c r="D41" s="214" t="s">
        <v>68</v>
      </c>
      <c r="E41" s="215" t="s">
        <v>68</v>
      </c>
      <c r="F41" s="357" t="s">
        <v>68</v>
      </c>
      <c r="G41" s="217" t="s">
        <v>68</v>
      </c>
      <c r="H41" s="218" t="s">
        <v>68</v>
      </c>
    </row>
    <row r="42" spans="1:8" ht="21.75">
      <c r="A42" s="195"/>
      <c r="B42" s="191"/>
      <c r="C42" s="182" t="s">
        <v>181</v>
      </c>
      <c r="D42" s="192">
        <v>138</v>
      </c>
      <c r="E42" s="184" t="s">
        <v>177</v>
      </c>
      <c r="F42" s="358">
        <f>F12</f>
        <v>1.5</v>
      </c>
      <c r="G42" s="186">
        <f>D42*F42</f>
        <v>207</v>
      </c>
      <c r="H42" s="193"/>
    </row>
    <row r="43" spans="1:8" ht="21.75">
      <c r="A43" s="195"/>
      <c r="B43" s="191"/>
      <c r="C43" s="182" t="s">
        <v>173</v>
      </c>
      <c r="D43" s="192">
        <v>16.010000000000002</v>
      </c>
      <c r="E43" s="184" t="s">
        <v>78</v>
      </c>
      <c r="F43" s="358">
        <f>F14</f>
        <v>1.8580000000000001</v>
      </c>
      <c r="G43" s="186">
        <f>D43*F43</f>
        <v>29.746580000000005</v>
      </c>
      <c r="H43" s="195"/>
    </row>
    <row r="44" spans="1:8" ht="21.75">
      <c r="A44" s="195"/>
      <c r="B44" s="191"/>
      <c r="C44" s="182" t="s">
        <v>172</v>
      </c>
      <c r="D44" s="361">
        <v>1.6E-2</v>
      </c>
      <c r="E44" s="184" t="s">
        <v>91</v>
      </c>
      <c r="F44" s="192">
        <f>F17</f>
        <v>70</v>
      </c>
      <c r="G44" s="186">
        <f>D44*F44</f>
        <v>1.1200000000000001</v>
      </c>
      <c r="H44" s="195"/>
    </row>
    <row r="45" spans="1:8" ht="21.75">
      <c r="A45" s="195"/>
      <c r="B45" s="191"/>
      <c r="C45" s="182" t="s">
        <v>174</v>
      </c>
      <c r="D45" s="183">
        <v>0.05</v>
      </c>
      <c r="E45" s="184" t="s">
        <v>178</v>
      </c>
      <c r="F45" s="192">
        <f>F18</f>
        <v>460</v>
      </c>
      <c r="G45" s="186">
        <f>D45*F45</f>
        <v>23</v>
      </c>
      <c r="H45" s="195"/>
    </row>
    <row r="46" spans="1:8" ht="21.75">
      <c r="A46" s="195"/>
      <c r="B46" s="191"/>
      <c r="C46" s="182" t="s">
        <v>175</v>
      </c>
      <c r="D46" s="183">
        <v>10</v>
      </c>
      <c r="E46" s="184" t="s">
        <v>91</v>
      </c>
      <c r="F46" s="360">
        <v>1.6400000000000001E-2</v>
      </c>
      <c r="G46" s="186">
        <f>D46*F46</f>
        <v>0.16400000000000001</v>
      </c>
      <c r="H46" s="195"/>
    </row>
    <row r="47" spans="1:8" ht="21.75">
      <c r="A47" s="207"/>
      <c r="B47" s="201"/>
      <c r="C47" s="202" t="s">
        <v>176</v>
      </c>
      <c r="D47" s="203">
        <v>1</v>
      </c>
      <c r="E47" s="204" t="s">
        <v>22</v>
      </c>
      <c r="F47" s="204" t="s">
        <v>83</v>
      </c>
      <c r="G47" s="206">
        <f>SUM(G42:G46)</f>
        <v>261.03057999999999</v>
      </c>
      <c r="H47" s="207"/>
    </row>
    <row r="48" spans="1:8" ht="21.75">
      <c r="A48" s="236">
        <v>4</v>
      </c>
      <c r="B48" s="212" t="s">
        <v>182</v>
      </c>
      <c r="C48" s="213"/>
      <c r="D48" s="214" t="s">
        <v>68</v>
      </c>
      <c r="E48" s="215" t="s">
        <v>68</v>
      </c>
      <c r="F48" s="357" t="s">
        <v>68</v>
      </c>
      <c r="G48" s="217" t="s">
        <v>68</v>
      </c>
      <c r="H48" s="218" t="s">
        <v>68</v>
      </c>
    </row>
    <row r="49" spans="1:8" ht="21.75">
      <c r="A49" s="195"/>
      <c r="B49" s="191"/>
      <c r="C49" s="182" t="s">
        <v>183</v>
      </c>
      <c r="D49" s="192">
        <v>1</v>
      </c>
      <c r="E49" s="184" t="s">
        <v>22</v>
      </c>
      <c r="F49" s="358">
        <f>F13</f>
        <v>135</v>
      </c>
      <c r="G49" s="186">
        <f>D49*F49</f>
        <v>135</v>
      </c>
      <c r="H49" s="193"/>
    </row>
    <row r="50" spans="1:8" ht="21.75">
      <c r="A50" s="195"/>
      <c r="B50" s="191"/>
      <c r="C50" s="182" t="s">
        <v>184</v>
      </c>
      <c r="D50" s="192">
        <v>3.84</v>
      </c>
      <c r="E50" s="184" t="s">
        <v>78</v>
      </c>
      <c r="F50" s="358">
        <f>F15</f>
        <v>2.6419999999999999</v>
      </c>
      <c r="G50" s="186">
        <f>D50*F50</f>
        <v>10.14528</v>
      </c>
      <c r="H50" s="195"/>
    </row>
    <row r="51" spans="1:8" ht="21.75">
      <c r="A51" s="195"/>
      <c r="B51" s="191"/>
      <c r="C51" s="182" t="s">
        <v>175</v>
      </c>
      <c r="D51" s="183">
        <v>3.51</v>
      </c>
      <c r="E51" s="184" t="s">
        <v>91</v>
      </c>
      <c r="F51" s="360">
        <v>1.6400000000000001E-2</v>
      </c>
      <c r="G51" s="186">
        <f>D51*F51</f>
        <v>5.7564000000000004E-2</v>
      </c>
      <c r="H51" s="195"/>
    </row>
    <row r="52" spans="1:8" ht="21.75">
      <c r="A52" s="207"/>
      <c r="B52" s="201"/>
      <c r="C52" s="202" t="s">
        <v>188</v>
      </c>
      <c r="D52" s="203">
        <v>1</v>
      </c>
      <c r="E52" s="204" t="s">
        <v>22</v>
      </c>
      <c r="F52" s="204" t="s">
        <v>83</v>
      </c>
      <c r="G52" s="206">
        <f>SUM(G49:G51)</f>
        <v>145.20284400000003</v>
      </c>
      <c r="H52" s="207"/>
    </row>
    <row r="53" spans="1:8" ht="21.75">
      <c r="A53" s="236">
        <v>5</v>
      </c>
      <c r="B53" s="212" t="s">
        <v>189</v>
      </c>
      <c r="C53" s="213"/>
      <c r="D53" s="214" t="s">
        <v>68</v>
      </c>
      <c r="E53" s="215" t="s">
        <v>68</v>
      </c>
      <c r="F53" s="357" t="s">
        <v>68</v>
      </c>
      <c r="G53" s="217" t="s">
        <v>68</v>
      </c>
      <c r="H53" s="218" t="s">
        <v>68</v>
      </c>
    </row>
    <row r="54" spans="1:8" ht="21.75">
      <c r="A54" s="195"/>
      <c r="B54" s="191"/>
      <c r="C54" s="182" t="s">
        <v>173</v>
      </c>
      <c r="D54" s="192">
        <v>12.05</v>
      </c>
      <c r="E54" s="184" t="s">
        <v>78</v>
      </c>
      <c r="F54" s="358">
        <f>F14</f>
        <v>1.8580000000000001</v>
      </c>
      <c r="G54" s="186">
        <f>D54*F54</f>
        <v>22.388900000000003</v>
      </c>
      <c r="H54" s="195"/>
    </row>
    <row r="55" spans="1:8" ht="21.75">
      <c r="A55" s="195"/>
      <c r="B55" s="191"/>
      <c r="C55" s="182" t="s">
        <v>190</v>
      </c>
      <c r="D55" s="361">
        <v>3.2000000000000001E-2</v>
      </c>
      <c r="E55" s="184" t="s">
        <v>91</v>
      </c>
      <c r="F55" s="192">
        <f>F17</f>
        <v>70</v>
      </c>
      <c r="G55" s="186">
        <f>D55*F55</f>
        <v>2.2400000000000002</v>
      </c>
      <c r="H55" s="195"/>
    </row>
    <row r="56" spans="1:8" ht="21.75">
      <c r="A56" s="195"/>
      <c r="B56" s="191"/>
      <c r="C56" s="182" t="s">
        <v>191</v>
      </c>
      <c r="D56" s="183">
        <v>0.04</v>
      </c>
      <c r="E56" s="184" t="s">
        <v>178</v>
      </c>
      <c r="F56" s="192">
        <f>F19</f>
        <v>475</v>
      </c>
      <c r="G56" s="186">
        <f>D56*F56</f>
        <v>19</v>
      </c>
      <c r="H56" s="195"/>
    </row>
    <row r="57" spans="1:8" ht="21.75">
      <c r="A57" s="195"/>
      <c r="B57" s="191"/>
      <c r="C57" s="182" t="s">
        <v>175</v>
      </c>
      <c r="D57" s="183">
        <v>3</v>
      </c>
      <c r="E57" s="184" t="s">
        <v>91</v>
      </c>
      <c r="F57" s="360">
        <v>1.6400000000000001E-2</v>
      </c>
      <c r="G57" s="186">
        <f>D57*F57</f>
        <v>4.9200000000000008E-2</v>
      </c>
      <c r="H57" s="195"/>
    </row>
    <row r="58" spans="1:8" ht="21.75">
      <c r="A58" s="207"/>
      <c r="B58" s="201"/>
      <c r="C58" s="202" t="s">
        <v>193</v>
      </c>
      <c r="D58" s="203">
        <v>1</v>
      </c>
      <c r="E58" s="204" t="s">
        <v>22</v>
      </c>
      <c r="F58" s="204" t="s">
        <v>83</v>
      </c>
      <c r="G58" s="206">
        <f>SUM(G54:G57)</f>
        <v>43.678100000000001</v>
      </c>
      <c r="H58" s="207"/>
    </row>
    <row r="59" spans="1:8" ht="21.75">
      <c r="A59" s="236">
        <v>6</v>
      </c>
      <c r="B59" s="212" t="s">
        <v>194</v>
      </c>
      <c r="C59" s="213"/>
      <c r="D59" s="214" t="s">
        <v>68</v>
      </c>
      <c r="E59" s="215" t="s">
        <v>68</v>
      </c>
      <c r="F59" s="357" t="s">
        <v>68</v>
      </c>
      <c r="G59" s="217" t="s">
        <v>68</v>
      </c>
      <c r="H59" s="218" t="s">
        <v>68</v>
      </c>
    </row>
    <row r="60" spans="1:8" ht="21.75">
      <c r="A60" s="195"/>
      <c r="B60" s="191"/>
      <c r="C60" s="182" t="s">
        <v>195</v>
      </c>
      <c r="D60" s="192">
        <v>19.100000000000001</v>
      </c>
      <c r="E60" s="184" t="s">
        <v>78</v>
      </c>
      <c r="F60" s="358">
        <f>F16</f>
        <v>1.383</v>
      </c>
      <c r="G60" s="186">
        <f>D60*F60</f>
        <v>26.415300000000002</v>
      </c>
      <c r="H60" s="195"/>
    </row>
    <row r="61" spans="1:8" ht="21.75">
      <c r="A61" s="195"/>
      <c r="B61" s="191"/>
      <c r="C61" s="182" t="s">
        <v>175</v>
      </c>
      <c r="D61" s="183">
        <v>3</v>
      </c>
      <c r="E61" s="184" t="s">
        <v>91</v>
      </c>
      <c r="F61" s="360">
        <v>1.6400000000000001E-2</v>
      </c>
      <c r="G61" s="186">
        <f>D61*F61</f>
        <v>4.9200000000000008E-2</v>
      </c>
      <c r="H61" s="195"/>
    </row>
    <row r="62" spans="1:8" ht="21.75">
      <c r="A62" s="207"/>
      <c r="B62" s="201"/>
      <c r="C62" s="202" t="s">
        <v>196</v>
      </c>
      <c r="D62" s="203">
        <v>1</v>
      </c>
      <c r="E62" s="204" t="s">
        <v>22</v>
      </c>
      <c r="F62" s="204" t="s">
        <v>83</v>
      </c>
      <c r="G62" s="206">
        <f>SUM(G60:G61)</f>
        <v>26.464500000000001</v>
      </c>
      <c r="H62" s="207"/>
    </row>
    <row r="63" spans="1:8" ht="21.75">
      <c r="A63" s="236">
        <v>7</v>
      </c>
      <c r="B63" s="212" t="s">
        <v>201</v>
      </c>
      <c r="C63" s="213"/>
      <c r="D63" s="214" t="s">
        <v>68</v>
      </c>
      <c r="E63" s="215" t="s">
        <v>68</v>
      </c>
      <c r="F63" s="357" t="s">
        <v>68</v>
      </c>
      <c r="G63" s="217" t="s">
        <v>68</v>
      </c>
      <c r="H63" s="218" t="s">
        <v>68</v>
      </c>
    </row>
    <row r="64" spans="1:8" ht="21.75">
      <c r="A64" s="195"/>
      <c r="B64" s="191"/>
      <c r="C64" s="182" t="s">
        <v>173</v>
      </c>
      <c r="D64" s="192">
        <v>12.05</v>
      </c>
      <c r="E64" s="184" t="s">
        <v>78</v>
      </c>
      <c r="F64" s="358">
        <f>F14</f>
        <v>1.8580000000000001</v>
      </c>
      <c r="G64" s="186">
        <f>D64*F64</f>
        <v>22.388900000000003</v>
      </c>
      <c r="H64" s="195"/>
    </row>
    <row r="65" spans="1:12" ht="21.75">
      <c r="A65" s="195"/>
      <c r="B65" s="191"/>
      <c r="C65" s="182" t="s">
        <v>190</v>
      </c>
      <c r="D65" s="361">
        <v>3.2000000000000001E-2</v>
      </c>
      <c r="E65" s="184" t="s">
        <v>91</v>
      </c>
      <c r="F65" s="192">
        <f>F17</f>
        <v>70</v>
      </c>
      <c r="G65" s="186">
        <f>D65*F65</f>
        <v>2.2400000000000002</v>
      </c>
      <c r="H65" s="195"/>
    </row>
    <row r="66" spans="1:12" ht="21.75">
      <c r="A66" s="195"/>
      <c r="B66" s="191"/>
      <c r="C66" s="182" t="s">
        <v>191</v>
      </c>
      <c r="D66" s="183">
        <v>0.04</v>
      </c>
      <c r="E66" s="184" t="s">
        <v>178</v>
      </c>
      <c r="F66" s="192">
        <f>F19</f>
        <v>475</v>
      </c>
      <c r="G66" s="186">
        <f>D66*F66</f>
        <v>19</v>
      </c>
      <c r="H66" s="195"/>
    </row>
    <row r="67" spans="1:12" ht="21.75">
      <c r="A67" s="195"/>
      <c r="B67" s="191"/>
      <c r="C67" s="182" t="s">
        <v>175</v>
      </c>
      <c r="D67" s="183">
        <v>3</v>
      </c>
      <c r="E67" s="184" t="s">
        <v>91</v>
      </c>
      <c r="F67" s="360">
        <v>1.6400000000000001E-2</v>
      </c>
      <c r="G67" s="186">
        <f>D67*F67</f>
        <v>4.9200000000000008E-2</v>
      </c>
      <c r="H67" s="195"/>
    </row>
    <row r="68" spans="1:12" ht="21.75">
      <c r="A68" s="207"/>
      <c r="B68" s="201"/>
      <c r="C68" s="202" t="s">
        <v>202</v>
      </c>
      <c r="D68" s="203">
        <v>1</v>
      </c>
      <c r="E68" s="204" t="s">
        <v>22</v>
      </c>
      <c r="F68" s="204" t="s">
        <v>83</v>
      </c>
      <c r="G68" s="206">
        <f>SUM(G64:G67)</f>
        <v>43.678100000000001</v>
      </c>
      <c r="H68" s="207"/>
    </row>
    <row r="69" spans="1:12" ht="21.75">
      <c r="A69" s="236">
        <v>8</v>
      </c>
      <c r="B69" s="212" t="s">
        <v>203</v>
      </c>
      <c r="C69" s="213"/>
      <c r="D69" s="214" t="s">
        <v>68</v>
      </c>
      <c r="E69" s="215" t="s">
        <v>68</v>
      </c>
      <c r="F69" s="357" t="s">
        <v>68</v>
      </c>
      <c r="G69" s="217" t="s">
        <v>68</v>
      </c>
      <c r="H69" s="218" t="s">
        <v>68</v>
      </c>
    </row>
    <row r="70" spans="1:12" ht="21.75">
      <c r="A70" s="195"/>
      <c r="B70" s="191"/>
      <c r="C70" s="182" t="s">
        <v>207</v>
      </c>
      <c r="D70" s="192">
        <v>1.1299999999999999</v>
      </c>
      <c r="E70" s="184" t="s">
        <v>22</v>
      </c>
      <c r="F70" s="358">
        <f>F23</f>
        <v>202.6</v>
      </c>
      <c r="G70" s="186">
        <f>D70*F70</f>
        <v>228.93799999999996</v>
      </c>
      <c r="H70" s="195"/>
    </row>
    <row r="71" spans="1:12" ht="21.75">
      <c r="A71" s="195"/>
      <c r="B71" s="191"/>
      <c r="C71" s="182" t="s">
        <v>204</v>
      </c>
      <c r="D71" s="192">
        <v>5.25</v>
      </c>
      <c r="E71" s="184" t="s">
        <v>78</v>
      </c>
      <c r="F71" s="358">
        <f>F20</f>
        <v>6.1630000000000003</v>
      </c>
      <c r="G71" s="186">
        <f>D71*F71</f>
        <v>32.35575</v>
      </c>
      <c r="H71" s="195"/>
    </row>
    <row r="72" spans="1:12" ht="21.75">
      <c r="A72" s="195"/>
      <c r="B72" s="191"/>
      <c r="C72" s="182" t="s">
        <v>205</v>
      </c>
      <c r="D72" s="238">
        <v>0.15</v>
      </c>
      <c r="E72" s="184" t="s">
        <v>78</v>
      </c>
      <c r="F72" s="192">
        <f>F21</f>
        <v>49</v>
      </c>
      <c r="G72" s="186">
        <f>D72*F72</f>
        <v>7.35</v>
      </c>
      <c r="H72" s="195"/>
    </row>
    <row r="73" spans="1:12" ht="21.75">
      <c r="A73" s="195"/>
      <c r="B73" s="191"/>
      <c r="C73" s="182" t="s">
        <v>206</v>
      </c>
      <c r="D73" s="183">
        <v>0.33</v>
      </c>
      <c r="E73" s="184" t="s">
        <v>24</v>
      </c>
      <c r="F73" s="192">
        <f>F22</f>
        <v>56</v>
      </c>
      <c r="G73" s="186">
        <f>D73*F73</f>
        <v>18.48</v>
      </c>
      <c r="H73" s="195"/>
    </row>
    <row r="74" spans="1:12" ht="21.75">
      <c r="A74" s="195"/>
      <c r="B74" s="191"/>
      <c r="C74" s="182" t="s">
        <v>175</v>
      </c>
      <c r="D74" s="183">
        <v>2</v>
      </c>
      <c r="E74" s="184" t="s">
        <v>91</v>
      </c>
      <c r="F74" s="360">
        <v>1.6400000000000001E-2</v>
      </c>
      <c r="G74" s="186">
        <f>D74*F74</f>
        <v>3.2800000000000003E-2</v>
      </c>
      <c r="H74" s="195"/>
    </row>
    <row r="75" spans="1:12" ht="21.75">
      <c r="A75" s="207"/>
      <c r="B75" s="201"/>
      <c r="C75" s="202" t="s">
        <v>212</v>
      </c>
      <c r="D75" s="203">
        <v>1</v>
      </c>
      <c r="E75" s="204" t="s">
        <v>22</v>
      </c>
      <c r="F75" s="204" t="s">
        <v>83</v>
      </c>
      <c r="G75" s="206">
        <f>SUM(G70:G74)</f>
        <v>287.15654999999998</v>
      </c>
      <c r="H75" s="207"/>
    </row>
    <row r="76" spans="1:12" ht="21.75">
      <c r="A76" s="244"/>
      <c r="B76" s="244"/>
      <c r="C76" s="244"/>
      <c r="D76" s="245"/>
      <c r="E76" s="246"/>
      <c r="F76" s="247"/>
      <c r="G76" s="248"/>
      <c r="H76" s="244"/>
    </row>
    <row r="77" spans="1:12" ht="21.75">
      <c r="A77" s="249"/>
      <c r="B77" s="249"/>
      <c r="C77" s="249"/>
      <c r="D77" s="250"/>
      <c r="E77" s="251"/>
      <c r="F77" s="252"/>
      <c r="G77" s="253"/>
      <c r="H77" s="254"/>
      <c r="J77" s="243"/>
    </row>
    <row r="78" spans="1:12" ht="21.75">
      <c r="A78" s="255"/>
      <c r="B78" s="254"/>
      <c r="C78" s="249"/>
      <c r="D78" s="256"/>
      <c r="E78" s="251"/>
      <c r="F78" s="257"/>
      <c r="G78" s="258"/>
      <c r="H78" s="259"/>
    </row>
    <row r="79" spans="1:12" ht="21.75">
      <c r="A79" s="249"/>
      <c r="B79" s="249"/>
      <c r="C79" s="249"/>
      <c r="D79" s="256"/>
      <c r="E79" s="251"/>
      <c r="F79" s="257"/>
      <c r="G79" s="258"/>
      <c r="H79" s="259"/>
    </row>
    <row r="80" spans="1:12" ht="21.75">
      <c r="A80" s="249"/>
      <c r="B80" s="249"/>
      <c r="C80" s="249"/>
      <c r="D80" s="256"/>
      <c r="E80" s="251"/>
      <c r="F80" s="257"/>
      <c r="G80" s="258"/>
      <c r="H80" s="249"/>
      <c r="I80" s="208"/>
      <c r="J80" s="208"/>
      <c r="K80" s="208"/>
      <c r="L80" s="208"/>
    </row>
    <row r="81" spans="1:12" ht="21.75">
      <c r="A81" s="249"/>
      <c r="B81" s="249"/>
      <c r="C81" s="249"/>
      <c r="D81" s="256"/>
      <c r="E81" s="251"/>
      <c r="F81" s="260"/>
      <c r="G81" s="258"/>
      <c r="H81" s="249"/>
      <c r="I81" s="208"/>
      <c r="J81" s="208"/>
      <c r="K81" s="208"/>
      <c r="L81" s="208"/>
    </row>
    <row r="82" spans="1:12" ht="21.75">
      <c r="A82" s="249"/>
      <c r="B82" s="249"/>
      <c r="C82" s="249"/>
      <c r="D82" s="256"/>
      <c r="E82" s="251"/>
      <c r="F82" s="260"/>
      <c r="G82" s="258"/>
      <c r="H82" s="249"/>
      <c r="I82" s="208"/>
      <c r="J82" s="208"/>
      <c r="K82" s="208"/>
      <c r="L82" s="208"/>
    </row>
    <row r="83" spans="1:12" ht="21.75">
      <c r="A83" s="249"/>
      <c r="B83" s="249"/>
      <c r="C83" s="249"/>
      <c r="D83" s="250"/>
      <c r="E83" s="251"/>
      <c r="F83" s="252"/>
      <c r="G83" s="253"/>
      <c r="H83" s="254"/>
      <c r="I83" s="208"/>
      <c r="J83" s="208"/>
      <c r="K83" s="208"/>
      <c r="L83" s="208"/>
    </row>
    <row r="84" spans="1:12" ht="21.75">
      <c r="A84" s="255"/>
      <c r="B84" s="254"/>
      <c r="C84" s="249"/>
      <c r="D84" s="256"/>
      <c r="E84" s="251"/>
      <c r="F84" s="257"/>
      <c r="G84" s="258"/>
      <c r="H84" s="259"/>
      <c r="I84" s="208"/>
      <c r="J84" s="208"/>
      <c r="K84" s="208"/>
      <c r="L84" s="208"/>
    </row>
    <row r="85" spans="1:12" ht="21.75">
      <c r="A85" s="249"/>
      <c r="B85" s="249"/>
      <c r="C85" s="249"/>
      <c r="D85" s="256"/>
      <c r="E85" s="251"/>
      <c r="F85" s="257"/>
      <c r="G85" s="258"/>
      <c r="H85" s="259"/>
      <c r="I85" s="208"/>
      <c r="J85" s="208"/>
      <c r="K85" s="208"/>
      <c r="L85" s="208"/>
    </row>
    <row r="86" spans="1:12" ht="21.75">
      <c r="A86" s="249"/>
      <c r="B86" s="249"/>
      <c r="C86" s="249"/>
      <c r="D86" s="256"/>
      <c r="E86" s="251"/>
      <c r="F86" s="257"/>
      <c r="G86" s="258"/>
      <c r="H86" s="249"/>
      <c r="I86" s="208"/>
      <c r="J86" s="208"/>
      <c r="K86" s="208"/>
      <c r="L86" s="208"/>
    </row>
    <row r="87" spans="1:12" ht="21.75">
      <c r="A87" s="249"/>
      <c r="B87" s="249"/>
      <c r="C87" s="249"/>
      <c r="D87" s="256"/>
      <c r="E87" s="251"/>
      <c r="F87" s="260"/>
      <c r="G87" s="258"/>
      <c r="H87" s="249"/>
      <c r="I87" s="208"/>
      <c r="J87" s="208"/>
      <c r="K87" s="208"/>
      <c r="L87" s="208"/>
    </row>
    <row r="88" spans="1:12" ht="21.75">
      <c r="A88" s="249"/>
      <c r="B88" s="249"/>
      <c r="C88" s="249"/>
      <c r="D88" s="256"/>
      <c r="E88" s="251"/>
      <c r="F88" s="260"/>
      <c r="G88" s="258"/>
      <c r="H88" s="249"/>
      <c r="I88" s="208"/>
      <c r="J88" s="208"/>
      <c r="K88" s="208"/>
      <c r="L88" s="208"/>
    </row>
    <row r="89" spans="1:12" ht="21.75">
      <c r="A89" s="249"/>
      <c r="B89" s="249"/>
      <c r="C89" s="249"/>
      <c r="D89" s="250"/>
      <c r="E89" s="251"/>
      <c r="F89" s="252"/>
      <c r="G89" s="253"/>
      <c r="H89" s="254"/>
      <c r="I89" s="208"/>
      <c r="J89" s="208"/>
      <c r="K89" s="208"/>
      <c r="L89" s="208"/>
    </row>
    <row r="90" spans="1:12" ht="21" customHeight="1">
      <c r="A90" s="255"/>
      <c r="B90" s="254"/>
      <c r="C90" s="249"/>
      <c r="D90" s="256"/>
      <c r="E90" s="251"/>
      <c r="F90" s="257"/>
      <c r="G90" s="258"/>
      <c r="H90" s="259"/>
      <c r="I90" s="208"/>
      <c r="J90" s="208"/>
      <c r="K90" s="208"/>
      <c r="L90" s="208"/>
    </row>
    <row r="91" spans="1:12" ht="21.75" hidden="1">
      <c r="A91" s="249"/>
      <c r="B91" s="249"/>
      <c r="C91" s="249"/>
      <c r="D91" s="256"/>
      <c r="E91" s="251"/>
      <c r="F91" s="257"/>
      <c r="G91" s="258"/>
      <c r="H91" s="249"/>
      <c r="I91" s="208"/>
      <c r="J91" s="208"/>
      <c r="K91" s="208"/>
      <c r="L91" s="208"/>
    </row>
    <row r="92" spans="1:12" ht="19.5" customHeight="1">
      <c r="A92" s="249"/>
      <c r="B92" s="249"/>
      <c r="C92" s="249"/>
      <c r="D92" s="256"/>
      <c r="E92" s="251"/>
      <c r="F92" s="260"/>
      <c r="G92" s="258"/>
      <c r="H92" s="249"/>
      <c r="I92" s="208"/>
      <c r="J92" s="208"/>
      <c r="K92" s="208"/>
      <c r="L92" s="208"/>
    </row>
    <row r="93" spans="1:12" ht="21.75">
      <c r="A93" s="249"/>
      <c r="B93" s="249"/>
      <c r="C93" s="249"/>
      <c r="D93" s="256"/>
      <c r="E93" s="251"/>
      <c r="F93" s="260"/>
      <c r="G93" s="258"/>
      <c r="H93" s="249"/>
      <c r="I93" s="208"/>
      <c r="J93" s="208"/>
      <c r="K93" s="208"/>
      <c r="L93" s="208"/>
    </row>
    <row r="94" spans="1:12" ht="21.75">
      <c r="A94" s="249"/>
      <c r="B94" s="249"/>
      <c r="C94" s="249"/>
      <c r="D94" s="250"/>
      <c r="E94" s="251"/>
      <c r="F94" s="252"/>
      <c r="G94" s="253"/>
      <c r="H94" s="254"/>
      <c r="I94" s="208"/>
      <c r="J94" s="261"/>
      <c r="K94" s="208"/>
      <c r="L94" s="208"/>
    </row>
    <row r="95" spans="1:12" ht="21.75">
      <c r="A95" s="249"/>
      <c r="B95" s="249"/>
      <c r="C95" s="249"/>
      <c r="D95" s="250"/>
      <c r="E95" s="251"/>
      <c r="F95" s="252"/>
      <c r="G95" s="253"/>
      <c r="H95" s="249"/>
      <c r="I95" s="208"/>
      <c r="J95" s="261"/>
      <c r="K95" s="208"/>
      <c r="L95" s="208"/>
    </row>
    <row r="96" spans="1:12" ht="21.75">
      <c r="A96" s="255"/>
      <c r="B96" s="254"/>
      <c r="C96" s="249"/>
      <c r="D96" s="256"/>
      <c r="E96" s="251"/>
      <c r="F96" s="257"/>
      <c r="G96" s="258"/>
      <c r="H96" s="259"/>
      <c r="I96" s="208"/>
      <c r="J96" s="208"/>
      <c r="K96" s="208"/>
      <c r="L96" s="208"/>
    </row>
    <row r="97" spans="1:15" ht="21.75">
      <c r="A97" s="249"/>
      <c r="B97" s="249"/>
      <c r="C97" s="249"/>
      <c r="D97" s="256"/>
      <c r="E97" s="251"/>
      <c r="F97" s="257"/>
      <c r="G97" s="258"/>
      <c r="H97" s="259"/>
      <c r="I97" s="208"/>
      <c r="J97" s="208"/>
      <c r="K97" s="208"/>
      <c r="L97" s="208"/>
    </row>
    <row r="98" spans="1:15" ht="21.75">
      <c r="A98" s="249"/>
      <c r="B98" s="249"/>
      <c r="C98" s="249"/>
      <c r="D98" s="256"/>
      <c r="E98" s="251"/>
      <c r="F98" s="257"/>
      <c r="G98" s="258"/>
      <c r="H98" s="249"/>
      <c r="I98" s="208"/>
      <c r="J98" s="208"/>
      <c r="K98" s="208"/>
      <c r="L98" s="208"/>
    </row>
    <row r="99" spans="1:15" ht="21.75">
      <c r="A99" s="249"/>
      <c r="B99" s="249"/>
      <c r="C99" s="249"/>
      <c r="D99" s="256"/>
      <c r="E99" s="251"/>
      <c r="F99" s="260"/>
      <c r="G99" s="258"/>
      <c r="H99" s="249"/>
      <c r="I99" s="208"/>
      <c r="J99" s="208"/>
      <c r="K99" s="208"/>
      <c r="L99" s="208"/>
    </row>
    <row r="100" spans="1:15" ht="21.75">
      <c r="A100" s="249"/>
      <c r="B100" s="249"/>
      <c r="C100" s="249"/>
      <c r="D100" s="250"/>
      <c r="E100" s="251"/>
      <c r="F100" s="252"/>
      <c r="G100" s="253"/>
      <c r="H100" s="254"/>
      <c r="I100" s="208"/>
      <c r="J100" s="208"/>
      <c r="K100" s="208"/>
      <c r="L100" s="208"/>
    </row>
    <row r="101" spans="1:15" ht="21" customHeight="1">
      <c r="A101" s="255"/>
      <c r="B101" s="254"/>
      <c r="C101" s="249"/>
      <c r="D101" s="256"/>
      <c r="E101" s="251"/>
      <c r="F101" s="257"/>
      <c r="G101" s="258"/>
      <c r="H101" s="259"/>
      <c r="I101" s="208"/>
      <c r="J101" s="208"/>
      <c r="K101" s="208"/>
      <c r="L101" s="208"/>
    </row>
    <row r="102" spans="1:15" ht="21.75">
      <c r="A102" s="249"/>
      <c r="B102" s="249"/>
      <c r="C102" s="249"/>
      <c r="D102" s="256"/>
      <c r="E102" s="251"/>
      <c r="F102" s="257"/>
      <c r="G102" s="258"/>
      <c r="H102" s="249"/>
      <c r="I102" s="208"/>
      <c r="J102" s="208"/>
      <c r="K102" s="208"/>
      <c r="L102" s="208"/>
    </row>
    <row r="103" spans="1:15" ht="21.75">
      <c r="A103" s="249"/>
      <c r="B103" s="249"/>
      <c r="C103" s="249"/>
      <c r="D103" s="256"/>
      <c r="E103" s="251"/>
      <c r="F103" s="260"/>
      <c r="G103" s="258"/>
      <c r="H103" s="249"/>
      <c r="I103" s="208"/>
      <c r="J103" s="208"/>
      <c r="K103" s="208"/>
      <c r="L103" s="208"/>
    </row>
    <row r="104" spans="1:15" ht="21.75">
      <c r="A104" s="249"/>
      <c r="B104" s="249"/>
      <c r="C104" s="249"/>
      <c r="D104" s="256"/>
      <c r="E104" s="251"/>
      <c r="F104" s="260"/>
      <c r="G104" s="258"/>
      <c r="H104" s="249"/>
      <c r="I104" s="208"/>
      <c r="J104" s="208"/>
      <c r="K104" s="208"/>
      <c r="L104" s="208"/>
    </row>
    <row r="105" spans="1:15" ht="21.75">
      <c r="A105" s="249"/>
      <c r="B105" s="249"/>
      <c r="C105" s="249"/>
      <c r="D105" s="250"/>
      <c r="E105" s="251"/>
      <c r="F105" s="252"/>
      <c r="G105" s="253"/>
      <c r="H105" s="254"/>
      <c r="I105" s="208"/>
      <c r="J105" s="208"/>
      <c r="K105" s="208"/>
      <c r="L105" s="208"/>
    </row>
    <row r="106" spans="1:15" ht="21.75">
      <c r="A106" s="255"/>
      <c r="B106" s="254"/>
      <c r="C106" s="249"/>
      <c r="D106" s="256"/>
      <c r="E106" s="251"/>
      <c r="F106" s="257"/>
      <c r="G106" s="258"/>
      <c r="H106" s="259"/>
      <c r="I106" s="208"/>
      <c r="J106" s="208"/>
      <c r="K106" s="208"/>
      <c r="L106" s="208"/>
    </row>
    <row r="107" spans="1:15" ht="21.75">
      <c r="A107" s="249"/>
      <c r="B107" s="249"/>
      <c r="C107" s="249"/>
      <c r="D107" s="256"/>
      <c r="E107" s="251"/>
      <c r="F107" s="257"/>
      <c r="G107" s="258"/>
      <c r="H107" s="259"/>
      <c r="I107" s="208"/>
      <c r="J107" s="208"/>
      <c r="K107" s="208"/>
      <c r="L107" s="208"/>
    </row>
    <row r="108" spans="1:15" ht="21.75">
      <c r="A108" s="249"/>
      <c r="B108" s="249"/>
      <c r="C108" s="249"/>
      <c r="D108" s="256"/>
      <c r="E108" s="251"/>
      <c r="F108" s="257"/>
      <c r="G108" s="258"/>
      <c r="H108" s="249"/>
      <c r="I108" s="208"/>
      <c r="J108" s="208"/>
      <c r="K108" s="208"/>
      <c r="L108" s="208"/>
      <c r="O108" s="164"/>
    </row>
    <row r="109" spans="1:15" ht="21.75">
      <c r="A109" s="249"/>
      <c r="B109" s="249"/>
      <c r="C109" s="249"/>
      <c r="D109" s="256"/>
      <c r="E109" s="251"/>
      <c r="F109" s="260"/>
      <c r="G109" s="258"/>
      <c r="H109" s="249"/>
      <c r="I109" s="208"/>
      <c r="J109" s="208"/>
      <c r="K109" s="208"/>
      <c r="L109" s="208"/>
      <c r="O109" s="164"/>
    </row>
    <row r="110" spans="1:15" ht="21.75">
      <c r="A110" s="249"/>
      <c r="B110" s="249"/>
      <c r="C110" s="249"/>
      <c r="D110" s="250"/>
      <c r="E110" s="251"/>
      <c r="F110" s="252"/>
      <c r="G110" s="253"/>
      <c r="H110" s="254"/>
      <c r="I110" s="208"/>
      <c r="J110" s="208"/>
      <c r="K110" s="208"/>
      <c r="L110" s="208"/>
      <c r="O110" s="164"/>
    </row>
    <row r="111" spans="1:15" s="264" customFormat="1">
      <c r="A111" s="209"/>
      <c r="B111" s="209"/>
      <c r="C111" s="209"/>
      <c r="D111" s="209"/>
      <c r="E111" s="209"/>
      <c r="F111" s="262"/>
      <c r="G111" s="209"/>
      <c r="H111" s="209"/>
      <c r="I111" s="263"/>
      <c r="J111" s="263"/>
      <c r="K111" s="263"/>
      <c r="L111" s="263"/>
    </row>
    <row r="112" spans="1:15" ht="21.75">
      <c r="A112" s="255"/>
      <c r="B112" s="254"/>
      <c r="C112" s="249"/>
      <c r="D112" s="249"/>
      <c r="E112" s="249"/>
      <c r="F112" s="265"/>
      <c r="G112" s="251"/>
      <c r="H112" s="266"/>
      <c r="I112" s="208"/>
      <c r="J112" s="208"/>
      <c r="K112" s="208"/>
      <c r="L112" s="208"/>
      <c r="O112" s="164"/>
    </row>
    <row r="113" spans="1:15" ht="21.75">
      <c r="A113" s="249"/>
      <c r="B113" s="249"/>
      <c r="C113" s="249"/>
      <c r="D113" s="250"/>
      <c r="E113" s="251"/>
      <c r="F113" s="257"/>
      <c r="G113" s="258"/>
      <c r="H113" s="249"/>
      <c r="I113" s="208"/>
      <c r="J113" s="208"/>
      <c r="K113" s="208"/>
      <c r="L113" s="208"/>
      <c r="O113" s="164"/>
    </row>
    <row r="114" spans="1:15" ht="21.75">
      <c r="A114" s="249"/>
      <c r="B114" s="249"/>
      <c r="C114" s="249"/>
      <c r="D114" s="256"/>
      <c r="E114" s="251"/>
      <c r="F114" s="257"/>
      <c r="G114" s="258"/>
      <c r="H114" s="266"/>
      <c r="I114" s="208"/>
      <c r="J114" s="208"/>
      <c r="K114" s="208"/>
      <c r="L114" s="208"/>
      <c r="O114" s="164"/>
    </row>
    <row r="115" spans="1:15" ht="21.75">
      <c r="A115" s="249"/>
      <c r="B115" s="249"/>
      <c r="C115" s="249"/>
      <c r="D115" s="256"/>
      <c r="E115" s="251"/>
      <c r="F115" s="257"/>
      <c r="G115" s="258"/>
      <c r="H115" s="249"/>
      <c r="I115" s="208"/>
      <c r="J115" s="208"/>
      <c r="K115" s="208"/>
      <c r="L115" s="208"/>
    </row>
    <row r="116" spans="1:15" ht="21.75">
      <c r="A116" s="249"/>
      <c r="B116" s="249"/>
      <c r="C116" s="249"/>
      <c r="D116" s="256"/>
      <c r="E116" s="251"/>
      <c r="F116" s="257"/>
      <c r="G116" s="258"/>
      <c r="H116" s="249"/>
      <c r="I116" s="208"/>
      <c r="J116" s="208"/>
      <c r="K116" s="208"/>
      <c r="L116" s="208"/>
    </row>
    <row r="117" spans="1:15" ht="21.75">
      <c r="A117" s="249"/>
      <c r="B117" s="249"/>
      <c r="C117" s="249"/>
      <c r="D117" s="250"/>
      <c r="E117" s="251"/>
      <c r="F117" s="267"/>
      <c r="G117" s="258"/>
      <c r="H117" s="249"/>
      <c r="I117" s="208"/>
      <c r="J117" s="208"/>
      <c r="K117" s="208"/>
      <c r="L117" s="208"/>
    </row>
    <row r="118" spans="1:15" ht="21.75">
      <c r="A118" s="249"/>
      <c r="B118" s="249"/>
      <c r="C118" s="249"/>
      <c r="D118" s="250"/>
      <c r="E118" s="251"/>
      <c r="F118" s="252"/>
      <c r="G118" s="253"/>
      <c r="H118" s="254"/>
      <c r="I118" s="208"/>
      <c r="J118" s="208"/>
      <c r="K118" s="208"/>
      <c r="L118" s="208"/>
    </row>
    <row r="119" spans="1:15">
      <c r="A119" s="209"/>
      <c r="B119" s="209"/>
      <c r="C119" s="209"/>
      <c r="D119" s="209"/>
      <c r="E119" s="209"/>
      <c r="F119" s="262"/>
      <c r="G119" s="209"/>
      <c r="H119" s="209"/>
      <c r="I119" s="208"/>
      <c r="J119" s="208"/>
      <c r="K119" s="208"/>
      <c r="L119" s="208"/>
    </row>
    <row r="120" spans="1:15" ht="21.75">
      <c r="A120" s="255"/>
      <c r="B120" s="254"/>
      <c r="C120" s="249"/>
      <c r="D120" s="249"/>
      <c r="E120" s="249"/>
      <c r="F120" s="265"/>
      <c r="G120" s="251"/>
      <c r="H120" s="249"/>
      <c r="I120" s="208"/>
      <c r="J120" s="208"/>
      <c r="K120" s="208"/>
      <c r="L120" s="208"/>
    </row>
    <row r="121" spans="1:15" ht="21.75">
      <c r="A121" s="249"/>
      <c r="B121" s="249"/>
      <c r="C121" s="249"/>
      <c r="D121" s="256"/>
      <c r="E121" s="251"/>
      <c r="F121" s="257"/>
      <c r="G121" s="258"/>
      <c r="H121" s="266"/>
      <c r="I121" s="208"/>
      <c r="J121" s="208"/>
      <c r="K121" s="208"/>
      <c r="L121" s="208"/>
    </row>
    <row r="122" spans="1:15" ht="21.75">
      <c r="A122" s="249"/>
      <c r="B122" s="249"/>
      <c r="C122" s="249"/>
      <c r="D122" s="268"/>
      <c r="E122" s="251"/>
      <c r="F122" s="257"/>
      <c r="G122" s="258"/>
      <c r="H122" s="249"/>
      <c r="I122" s="208"/>
      <c r="J122" s="208"/>
      <c r="K122" s="208"/>
      <c r="L122" s="208"/>
    </row>
    <row r="123" spans="1:15" ht="21.75">
      <c r="A123" s="249"/>
      <c r="B123" s="249"/>
      <c r="C123" s="249"/>
      <c r="D123" s="250"/>
      <c r="E123" s="251"/>
      <c r="F123" s="267"/>
      <c r="G123" s="258"/>
      <c r="H123" s="249"/>
      <c r="I123" s="208"/>
      <c r="J123" s="208"/>
      <c r="K123" s="208"/>
      <c r="L123" s="208"/>
    </row>
    <row r="124" spans="1:15" ht="21.75">
      <c r="A124" s="249"/>
      <c r="B124" s="249"/>
      <c r="C124" s="249"/>
      <c r="D124" s="250"/>
      <c r="E124" s="251"/>
      <c r="F124" s="252"/>
      <c r="G124" s="253"/>
      <c r="H124" s="254"/>
      <c r="I124" s="208"/>
      <c r="J124" s="208"/>
      <c r="K124" s="208"/>
      <c r="L124" s="208"/>
      <c r="O124" s="164"/>
    </row>
    <row r="125" spans="1:15">
      <c r="A125" s="208"/>
      <c r="B125" s="209"/>
      <c r="C125" s="208"/>
      <c r="D125" s="208"/>
      <c r="E125" s="208"/>
      <c r="F125" s="210"/>
      <c r="G125" s="208"/>
      <c r="H125" s="208"/>
      <c r="I125" s="208"/>
      <c r="J125" s="208"/>
      <c r="K125" s="208"/>
      <c r="L125" s="208"/>
      <c r="O125" s="164"/>
    </row>
    <row r="126" spans="1:15">
      <c r="A126" s="208"/>
      <c r="B126" s="209"/>
      <c r="C126" s="208"/>
      <c r="D126" s="208"/>
      <c r="E126" s="208"/>
      <c r="F126" s="210"/>
      <c r="G126" s="208"/>
      <c r="H126" s="208"/>
      <c r="I126" s="208"/>
      <c r="J126" s="208"/>
      <c r="K126" s="208"/>
      <c r="L126" s="208"/>
      <c r="O126" s="164"/>
    </row>
    <row r="127" spans="1:15">
      <c r="A127" s="208"/>
      <c r="B127" s="209"/>
      <c r="C127" s="208"/>
      <c r="D127" s="208"/>
      <c r="E127" s="208"/>
      <c r="F127" s="210"/>
      <c r="G127" s="208"/>
      <c r="H127" s="208"/>
      <c r="I127" s="208"/>
      <c r="J127" s="208"/>
      <c r="K127" s="208"/>
      <c r="L127" s="208"/>
      <c r="O127" s="164"/>
    </row>
    <row r="128" spans="1:15">
      <c r="A128" s="208"/>
      <c r="B128" s="209"/>
      <c r="C128" s="208"/>
      <c r="D128" s="208"/>
      <c r="E128" s="208"/>
      <c r="F128" s="210"/>
      <c r="G128" s="208"/>
      <c r="H128" s="208"/>
      <c r="I128" s="208"/>
      <c r="J128" s="208"/>
      <c r="K128" s="208"/>
      <c r="L128" s="208"/>
      <c r="O128" s="164"/>
    </row>
    <row r="129" spans="1:12">
      <c r="A129" s="208"/>
      <c r="B129" s="209"/>
      <c r="C129" s="208"/>
      <c r="D129" s="208"/>
      <c r="E129" s="208"/>
      <c r="F129" s="210"/>
      <c r="G129" s="208"/>
      <c r="H129" s="208"/>
      <c r="I129" s="208"/>
      <c r="J129" s="208"/>
      <c r="K129" s="208"/>
      <c r="L129" s="208"/>
    </row>
    <row r="130" spans="1:12">
      <c r="A130" s="208"/>
      <c r="B130" s="209"/>
      <c r="C130" s="208"/>
      <c r="D130" s="208"/>
      <c r="E130" s="208"/>
      <c r="F130" s="210"/>
      <c r="G130" s="208"/>
      <c r="H130" s="208"/>
      <c r="I130" s="208"/>
      <c r="J130" s="208"/>
      <c r="K130" s="208"/>
      <c r="L130" s="208"/>
    </row>
    <row r="131" spans="1:12">
      <c r="A131" s="208"/>
      <c r="B131" s="209"/>
      <c r="C131" s="208"/>
      <c r="D131" s="208"/>
      <c r="E131" s="208"/>
      <c r="F131" s="210"/>
      <c r="G131" s="208"/>
      <c r="H131" s="208"/>
      <c r="I131" s="208"/>
      <c r="J131" s="208"/>
      <c r="K131" s="208"/>
      <c r="L131" s="208"/>
    </row>
    <row r="132" spans="1:12">
      <c r="A132" s="208"/>
      <c r="B132" s="209"/>
      <c r="C132" s="208"/>
      <c r="D132" s="208"/>
      <c r="E132" s="208"/>
      <c r="F132" s="210"/>
      <c r="G132" s="208"/>
      <c r="H132" s="208"/>
      <c r="I132" s="208"/>
      <c r="J132" s="208"/>
      <c r="K132" s="208"/>
      <c r="L132" s="208"/>
    </row>
    <row r="133" spans="1:12">
      <c r="A133" s="208"/>
      <c r="B133" s="209"/>
      <c r="C133" s="208"/>
      <c r="D133" s="208"/>
      <c r="E133" s="208"/>
      <c r="F133" s="210"/>
      <c r="G133" s="208"/>
      <c r="H133" s="208"/>
      <c r="I133" s="208"/>
      <c r="J133" s="208"/>
      <c r="K133" s="208"/>
      <c r="L133" s="208"/>
    </row>
    <row r="134" spans="1:12">
      <c r="A134" s="208"/>
      <c r="B134" s="209"/>
      <c r="C134" s="208"/>
      <c r="D134" s="208"/>
      <c r="E134" s="208"/>
      <c r="F134" s="210"/>
      <c r="G134" s="208"/>
      <c r="H134" s="208"/>
      <c r="I134" s="208"/>
      <c r="J134" s="208"/>
      <c r="K134" s="208"/>
      <c r="L134" s="208"/>
    </row>
    <row r="135" spans="1:12">
      <c r="I135" s="208"/>
      <c r="J135" s="208"/>
      <c r="K135" s="208"/>
      <c r="L135" s="208"/>
    </row>
    <row r="136" spans="1:12">
      <c r="I136" s="208"/>
      <c r="J136" s="208"/>
      <c r="K136" s="208"/>
      <c r="L136" s="208"/>
    </row>
    <row r="137" spans="1:12">
      <c r="I137" s="208"/>
      <c r="J137" s="208"/>
      <c r="K137" s="208"/>
      <c r="L137" s="208"/>
    </row>
    <row r="138" spans="1:12">
      <c r="I138" s="208"/>
      <c r="J138" s="208"/>
      <c r="K138" s="208"/>
      <c r="L138" s="208"/>
    </row>
  </sheetData>
  <mergeCells count="6">
    <mergeCell ref="A1:H1"/>
    <mergeCell ref="A25:A26"/>
    <mergeCell ref="B25:C26"/>
    <mergeCell ref="D25:D26"/>
    <mergeCell ref="E25:E26"/>
    <mergeCell ref="H25:H26"/>
  </mergeCells>
  <pageMargins left="0.70866141732283472" right="0.70866141732283472" top="0.98425196850393704" bottom="0.74803149606299213" header="0" footer="0"/>
  <pageSetup paperSize="9" scale="8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143"/>
  <sheetViews>
    <sheetView topLeftCell="A43" zoomScale="120" zoomScaleNormal="120" workbookViewId="0">
      <selection activeCell="K56" sqref="K56"/>
    </sheetView>
  </sheetViews>
  <sheetFormatPr defaultColWidth="8" defaultRowHeight="21"/>
  <cols>
    <col min="1" max="1" width="6.7109375" style="164" customWidth="1"/>
    <col min="2" max="2" width="2.7109375" style="269" customWidth="1"/>
    <col min="3" max="3" width="58.42578125" style="164" customWidth="1"/>
    <col min="4" max="4" width="7.140625" style="164" customWidth="1"/>
    <col min="5" max="5" width="6.5703125" style="164" customWidth="1"/>
    <col min="6" max="6" width="10.42578125" style="270" customWidth="1"/>
    <col min="7" max="7" width="9.7109375" style="164" customWidth="1"/>
    <col min="8" max="8" width="8.28515625" style="164" customWidth="1"/>
    <col min="9" max="9" width="1" style="164" customWidth="1"/>
    <col min="10" max="12" width="8" style="164" customWidth="1"/>
    <col min="13" max="13" width="16.7109375" style="164" customWidth="1"/>
    <col min="14" max="14" width="9.42578125" style="164" customWidth="1"/>
    <col min="15" max="15" width="10.5703125" style="165" customWidth="1"/>
    <col min="16" max="16" width="10.85546875" style="164" customWidth="1"/>
    <col min="17" max="17" width="17.5703125" style="164" customWidth="1"/>
    <col min="18" max="18" width="8" style="164"/>
    <col min="19" max="19" width="15.5703125" style="288" customWidth="1"/>
    <col min="20" max="20" width="8" style="288"/>
    <col min="21" max="21" width="8" style="367"/>
    <col min="22" max="22" width="9" style="367" bestFit="1" customWidth="1"/>
    <col min="23" max="256" width="8" style="164"/>
    <col min="257" max="257" width="7.28515625" style="164" customWidth="1"/>
    <col min="258" max="258" width="3.42578125" style="164" customWidth="1"/>
    <col min="259" max="259" width="48.140625" style="164" customWidth="1"/>
    <col min="260" max="260" width="8" style="164" customWidth="1"/>
    <col min="261" max="261" width="9.5703125" style="164" customWidth="1"/>
    <col min="262" max="262" width="10.42578125" style="164" customWidth="1"/>
    <col min="263" max="263" width="11.42578125" style="164" customWidth="1"/>
    <col min="264" max="264" width="9" style="164" bestFit="1" customWidth="1"/>
    <col min="265" max="265" width="1" style="164" customWidth="1"/>
    <col min="266" max="268" width="8" style="164" customWidth="1"/>
    <col min="269" max="269" width="16.7109375" style="164" customWidth="1"/>
    <col min="270" max="270" width="9.42578125" style="164" customWidth="1"/>
    <col min="271" max="271" width="10.5703125" style="164" customWidth="1"/>
    <col min="272" max="272" width="10.85546875" style="164" customWidth="1"/>
    <col min="273" max="273" width="17.5703125" style="164" customWidth="1"/>
    <col min="274" max="512" width="8" style="164"/>
    <col min="513" max="513" width="7.28515625" style="164" customWidth="1"/>
    <col min="514" max="514" width="3.42578125" style="164" customWidth="1"/>
    <col min="515" max="515" width="48.140625" style="164" customWidth="1"/>
    <col min="516" max="516" width="8" style="164" customWidth="1"/>
    <col min="517" max="517" width="9.5703125" style="164" customWidth="1"/>
    <col min="518" max="518" width="10.42578125" style="164" customWidth="1"/>
    <col min="519" max="519" width="11.42578125" style="164" customWidth="1"/>
    <col min="520" max="520" width="9" style="164" bestFit="1" customWidth="1"/>
    <col min="521" max="521" width="1" style="164" customWidth="1"/>
    <col min="522" max="524" width="8" style="164" customWidth="1"/>
    <col min="525" max="525" width="16.7109375" style="164" customWidth="1"/>
    <col min="526" max="526" width="9.42578125" style="164" customWidth="1"/>
    <col min="527" max="527" width="10.5703125" style="164" customWidth="1"/>
    <col min="528" max="528" width="10.85546875" style="164" customWidth="1"/>
    <col min="529" max="529" width="17.5703125" style="164" customWidth="1"/>
    <col min="530" max="768" width="8" style="164"/>
    <col min="769" max="769" width="7.28515625" style="164" customWidth="1"/>
    <col min="770" max="770" width="3.42578125" style="164" customWidth="1"/>
    <col min="771" max="771" width="48.140625" style="164" customWidth="1"/>
    <col min="772" max="772" width="8" style="164" customWidth="1"/>
    <col min="773" max="773" width="9.5703125" style="164" customWidth="1"/>
    <col min="774" max="774" width="10.42578125" style="164" customWidth="1"/>
    <col min="775" max="775" width="11.42578125" style="164" customWidth="1"/>
    <col min="776" max="776" width="9" style="164" bestFit="1" customWidth="1"/>
    <col min="777" max="777" width="1" style="164" customWidth="1"/>
    <col min="778" max="780" width="8" style="164" customWidth="1"/>
    <col min="781" max="781" width="16.7109375" style="164" customWidth="1"/>
    <col min="782" max="782" width="9.42578125" style="164" customWidth="1"/>
    <col min="783" max="783" width="10.5703125" style="164" customWidth="1"/>
    <col min="784" max="784" width="10.85546875" style="164" customWidth="1"/>
    <col min="785" max="785" width="17.5703125" style="164" customWidth="1"/>
    <col min="786" max="1024" width="8" style="164"/>
    <col min="1025" max="1025" width="7.28515625" style="164" customWidth="1"/>
    <col min="1026" max="1026" width="3.42578125" style="164" customWidth="1"/>
    <col min="1027" max="1027" width="48.140625" style="164" customWidth="1"/>
    <col min="1028" max="1028" width="8" style="164" customWidth="1"/>
    <col min="1029" max="1029" width="9.5703125" style="164" customWidth="1"/>
    <col min="1030" max="1030" width="10.42578125" style="164" customWidth="1"/>
    <col min="1031" max="1031" width="11.42578125" style="164" customWidth="1"/>
    <col min="1032" max="1032" width="9" style="164" bestFit="1" customWidth="1"/>
    <col min="1033" max="1033" width="1" style="164" customWidth="1"/>
    <col min="1034" max="1036" width="8" style="164" customWidth="1"/>
    <col min="1037" max="1037" width="16.7109375" style="164" customWidth="1"/>
    <col min="1038" max="1038" width="9.42578125" style="164" customWidth="1"/>
    <col min="1039" max="1039" width="10.5703125" style="164" customWidth="1"/>
    <col min="1040" max="1040" width="10.85546875" style="164" customWidth="1"/>
    <col min="1041" max="1041" width="17.5703125" style="164" customWidth="1"/>
    <col min="1042" max="1280" width="8" style="164"/>
    <col min="1281" max="1281" width="7.28515625" style="164" customWidth="1"/>
    <col min="1282" max="1282" width="3.42578125" style="164" customWidth="1"/>
    <col min="1283" max="1283" width="48.140625" style="164" customWidth="1"/>
    <col min="1284" max="1284" width="8" style="164" customWidth="1"/>
    <col min="1285" max="1285" width="9.5703125" style="164" customWidth="1"/>
    <col min="1286" max="1286" width="10.42578125" style="164" customWidth="1"/>
    <col min="1287" max="1287" width="11.42578125" style="164" customWidth="1"/>
    <col min="1288" max="1288" width="9" style="164" bestFit="1" customWidth="1"/>
    <col min="1289" max="1289" width="1" style="164" customWidth="1"/>
    <col min="1290" max="1292" width="8" style="164" customWidth="1"/>
    <col min="1293" max="1293" width="16.7109375" style="164" customWidth="1"/>
    <col min="1294" max="1294" width="9.42578125" style="164" customWidth="1"/>
    <col min="1295" max="1295" width="10.5703125" style="164" customWidth="1"/>
    <col min="1296" max="1296" width="10.85546875" style="164" customWidth="1"/>
    <col min="1297" max="1297" width="17.5703125" style="164" customWidth="1"/>
    <col min="1298" max="1536" width="8" style="164"/>
    <col min="1537" max="1537" width="7.28515625" style="164" customWidth="1"/>
    <col min="1538" max="1538" width="3.42578125" style="164" customWidth="1"/>
    <col min="1539" max="1539" width="48.140625" style="164" customWidth="1"/>
    <col min="1540" max="1540" width="8" style="164" customWidth="1"/>
    <col min="1541" max="1541" width="9.5703125" style="164" customWidth="1"/>
    <col min="1542" max="1542" width="10.42578125" style="164" customWidth="1"/>
    <col min="1543" max="1543" width="11.42578125" style="164" customWidth="1"/>
    <col min="1544" max="1544" width="9" style="164" bestFit="1" customWidth="1"/>
    <col min="1545" max="1545" width="1" style="164" customWidth="1"/>
    <col min="1546" max="1548" width="8" style="164" customWidth="1"/>
    <col min="1549" max="1549" width="16.7109375" style="164" customWidth="1"/>
    <col min="1550" max="1550" width="9.42578125" style="164" customWidth="1"/>
    <col min="1551" max="1551" width="10.5703125" style="164" customWidth="1"/>
    <col min="1552" max="1552" width="10.85546875" style="164" customWidth="1"/>
    <col min="1553" max="1553" width="17.5703125" style="164" customWidth="1"/>
    <col min="1554" max="1792" width="8" style="164"/>
    <col min="1793" max="1793" width="7.28515625" style="164" customWidth="1"/>
    <col min="1794" max="1794" width="3.42578125" style="164" customWidth="1"/>
    <col min="1795" max="1795" width="48.140625" style="164" customWidth="1"/>
    <col min="1796" max="1796" width="8" style="164" customWidth="1"/>
    <col min="1797" max="1797" width="9.5703125" style="164" customWidth="1"/>
    <col min="1798" max="1798" width="10.42578125" style="164" customWidth="1"/>
    <col min="1799" max="1799" width="11.42578125" style="164" customWidth="1"/>
    <col min="1800" max="1800" width="9" style="164" bestFit="1" customWidth="1"/>
    <col min="1801" max="1801" width="1" style="164" customWidth="1"/>
    <col min="1802" max="1804" width="8" style="164" customWidth="1"/>
    <col min="1805" max="1805" width="16.7109375" style="164" customWidth="1"/>
    <col min="1806" max="1806" width="9.42578125" style="164" customWidth="1"/>
    <col min="1807" max="1807" width="10.5703125" style="164" customWidth="1"/>
    <col min="1808" max="1808" width="10.85546875" style="164" customWidth="1"/>
    <col min="1809" max="1809" width="17.5703125" style="164" customWidth="1"/>
    <col min="1810" max="2048" width="8" style="164"/>
    <col min="2049" max="2049" width="7.28515625" style="164" customWidth="1"/>
    <col min="2050" max="2050" width="3.42578125" style="164" customWidth="1"/>
    <col min="2051" max="2051" width="48.140625" style="164" customWidth="1"/>
    <col min="2052" max="2052" width="8" style="164" customWidth="1"/>
    <col min="2053" max="2053" width="9.5703125" style="164" customWidth="1"/>
    <col min="2054" max="2054" width="10.42578125" style="164" customWidth="1"/>
    <col min="2055" max="2055" width="11.42578125" style="164" customWidth="1"/>
    <col min="2056" max="2056" width="9" style="164" bestFit="1" customWidth="1"/>
    <col min="2057" max="2057" width="1" style="164" customWidth="1"/>
    <col min="2058" max="2060" width="8" style="164" customWidth="1"/>
    <col min="2061" max="2061" width="16.7109375" style="164" customWidth="1"/>
    <col min="2062" max="2062" width="9.42578125" style="164" customWidth="1"/>
    <col min="2063" max="2063" width="10.5703125" style="164" customWidth="1"/>
    <col min="2064" max="2064" width="10.85546875" style="164" customWidth="1"/>
    <col min="2065" max="2065" width="17.5703125" style="164" customWidth="1"/>
    <col min="2066" max="2304" width="8" style="164"/>
    <col min="2305" max="2305" width="7.28515625" style="164" customWidth="1"/>
    <col min="2306" max="2306" width="3.42578125" style="164" customWidth="1"/>
    <col min="2307" max="2307" width="48.140625" style="164" customWidth="1"/>
    <col min="2308" max="2308" width="8" style="164" customWidth="1"/>
    <col min="2309" max="2309" width="9.5703125" style="164" customWidth="1"/>
    <col min="2310" max="2310" width="10.42578125" style="164" customWidth="1"/>
    <col min="2311" max="2311" width="11.42578125" style="164" customWidth="1"/>
    <col min="2312" max="2312" width="9" style="164" bestFit="1" customWidth="1"/>
    <col min="2313" max="2313" width="1" style="164" customWidth="1"/>
    <col min="2314" max="2316" width="8" style="164" customWidth="1"/>
    <col min="2317" max="2317" width="16.7109375" style="164" customWidth="1"/>
    <col min="2318" max="2318" width="9.42578125" style="164" customWidth="1"/>
    <col min="2319" max="2319" width="10.5703125" style="164" customWidth="1"/>
    <col min="2320" max="2320" width="10.85546875" style="164" customWidth="1"/>
    <col min="2321" max="2321" width="17.5703125" style="164" customWidth="1"/>
    <col min="2322" max="2560" width="8" style="164"/>
    <col min="2561" max="2561" width="7.28515625" style="164" customWidth="1"/>
    <col min="2562" max="2562" width="3.42578125" style="164" customWidth="1"/>
    <col min="2563" max="2563" width="48.140625" style="164" customWidth="1"/>
    <col min="2564" max="2564" width="8" style="164" customWidth="1"/>
    <col min="2565" max="2565" width="9.5703125" style="164" customWidth="1"/>
    <col min="2566" max="2566" width="10.42578125" style="164" customWidth="1"/>
    <col min="2567" max="2567" width="11.42578125" style="164" customWidth="1"/>
    <col min="2568" max="2568" width="9" style="164" bestFit="1" customWidth="1"/>
    <col min="2569" max="2569" width="1" style="164" customWidth="1"/>
    <col min="2570" max="2572" width="8" style="164" customWidth="1"/>
    <col min="2573" max="2573" width="16.7109375" style="164" customWidth="1"/>
    <col min="2574" max="2574" width="9.42578125" style="164" customWidth="1"/>
    <col min="2575" max="2575" width="10.5703125" style="164" customWidth="1"/>
    <col min="2576" max="2576" width="10.85546875" style="164" customWidth="1"/>
    <col min="2577" max="2577" width="17.5703125" style="164" customWidth="1"/>
    <col min="2578" max="2816" width="8" style="164"/>
    <col min="2817" max="2817" width="7.28515625" style="164" customWidth="1"/>
    <col min="2818" max="2818" width="3.42578125" style="164" customWidth="1"/>
    <col min="2819" max="2819" width="48.140625" style="164" customWidth="1"/>
    <col min="2820" max="2820" width="8" style="164" customWidth="1"/>
    <col min="2821" max="2821" width="9.5703125" style="164" customWidth="1"/>
    <col min="2822" max="2822" width="10.42578125" style="164" customWidth="1"/>
    <col min="2823" max="2823" width="11.42578125" style="164" customWidth="1"/>
    <col min="2824" max="2824" width="9" style="164" bestFit="1" customWidth="1"/>
    <col min="2825" max="2825" width="1" style="164" customWidth="1"/>
    <col min="2826" max="2828" width="8" style="164" customWidth="1"/>
    <col min="2829" max="2829" width="16.7109375" style="164" customWidth="1"/>
    <col min="2830" max="2830" width="9.42578125" style="164" customWidth="1"/>
    <col min="2831" max="2831" width="10.5703125" style="164" customWidth="1"/>
    <col min="2832" max="2832" width="10.85546875" style="164" customWidth="1"/>
    <col min="2833" max="2833" width="17.5703125" style="164" customWidth="1"/>
    <col min="2834" max="3072" width="8" style="164"/>
    <col min="3073" max="3073" width="7.28515625" style="164" customWidth="1"/>
    <col min="3074" max="3074" width="3.42578125" style="164" customWidth="1"/>
    <col min="3075" max="3075" width="48.140625" style="164" customWidth="1"/>
    <col min="3076" max="3076" width="8" style="164" customWidth="1"/>
    <col min="3077" max="3077" width="9.5703125" style="164" customWidth="1"/>
    <col min="3078" max="3078" width="10.42578125" style="164" customWidth="1"/>
    <col min="3079" max="3079" width="11.42578125" style="164" customWidth="1"/>
    <col min="3080" max="3080" width="9" style="164" bestFit="1" customWidth="1"/>
    <col min="3081" max="3081" width="1" style="164" customWidth="1"/>
    <col min="3082" max="3084" width="8" style="164" customWidth="1"/>
    <col min="3085" max="3085" width="16.7109375" style="164" customWidth="1"/>
    <col min="3086" max="3086" width="9.42578125" style="164" customWidth="1"/>
    <col min="3087" max="3087" width="10.5703125" style="164" customWidth="1"/>
    <col min="3088" max="3088" width="10.85546875" style="164" customWidth="1"/>
    <col min="3089" max="3089" width="17.5703125" style="164" customWidth="1"/>
    <col min="3090" max="3328" width="8" style="164"/>
    <col min="3329" max="3329" width="7.28515625" style="164" customWidth="1"/>
    <col min="3330" max="3330" width="3.42578125" style="164" customWidth="1"/>
    <col min="3331" max="3331" width="48.140625" style="164" customWidth="1"/>
    <col min="3332" max="3332" width="8" style="164" customWidth="1"/>
    <col min="3333" max="3333" width="9.5703125" style="164" customWidth="1"/>
    <col min="3334" max="3334" width="10.42578125" style="164" customWidth="1"/>
    <col min="3335" max="3335" width="11.42578125" style="164" customWidth="1"/>
    <col min="3336" max="3336" width="9" style="164" bestFit="1" customWidth="1"/>
    <col min="3337" max="3337" width="1" style="164" customWidth="1"/>
    <col min="3338" max="3340" width="8" style="164" customWidth="1"/>
    <col min="3341" max="3341" width="16.7109375" style="164" customWidth="1"/>
    <col min="3342" max="3342" width="9.42578125" style="164" customWidth="1"/>
    <col min="3343" max="3343" width="10.5703125" style="164" customWidth="1"/>
    <col min="3344" max="3344" width="10.85546875" style="164" customWidth="1"/>
    <col min="3345" max="3345" width="17.5703125" style="164" customWidth="1"/>
    <col min="3346" max="3584" width="8" style="164"/>
    <col min="3585" max="3585" width="7.28515625" style="164" customWidth="1"/>
    <col min="3586" max="3586" width="3.42578125" style="164" customWidth="1"/>
    <col min="3587" max="3587" width="48.140625" style="164" customWidth="1"/>
    <col min="3588" max="3588" width="8" style="164" customWidth="1"/>
    <col min="3589" max="3589" width="9.5703125" style="164" customWidth="1"/>
    <col min="3590" max="3590" width="10.42578125" style="164" customWidth="1"/>
    <col min="3591" max="3591" width="11.42578125" style="164" customWidth="1"/>
    <col min="3592" max="3592" width="9" style="164" bestFit="1" customWidth="1"/>
    <col min="3593" max="3593" width="1" style="164" customWidth="1"/>
    <col min="3594" max="3596" width="8" style="164" customWidth="1"/>
    <col min="3597" max="3597" width="16.7109375" style="164" customWidth="1"/>
    <col min="3598" max="3598" width="9.42578125" style="164" customWidth="1"/>
    <col min="3599" max="3599" width="10.5703125" style="164" customWidth="1"/>
    <col min="3600" max="3600" width="10.85546875" style="164" customWidth="1"/>
    <col min="3601" max="3601" width="17.5703125" style="164" customWidth="1"/>
    <col min="3602" max="3840" width="8" style="164"/>
    <col min="3841" max="3841" width="7.28515625" style="164" customWidth="1"/>
    <col min="3842" max="3842" width="3.42578125" style="164" customWidth="1"/>
    <col min="3843" max="3843" width="48.140625" style="164" customWidth="1"/>
    <col min="3844" max="3844" width="8" style="164" customWidth="1"/>
    <col min="3845" max="3845" width="9.5703125" style="164" customWidth="1"/>
    <col min="3846" max="3846" width="10.42578125" style="164" customWidth="1"/>
    <col min="3847" max="3847" width="11.42578125" style="164" customWidth="1"/>
    <col min="3848" max="3848" width="9" style="164" bestFit="1" customWidth="1"/>
    <col min="3849" max="3849" width="1" style="164" customWidth="1"/>
    <col min="3850" max="3852" width="8" style="164" customWidth="1"/>
    <col min="3853" max="3853" width="16.7109375" style="164" customWidth="1"/>
    <col min="3854" max="3854" width="9.42578125" style="164" customWidth="1"/>
    <col min="3855" max="3855" width="10.5703125" style="164" customWidth="1"/>
    <col min="3856" max="3856" width="10.85546875" style="164" customWidth="1"/>
    <col min="3857" max="3857" width="17.5703125" style="164" customWidth="1"/>
    <col min="3858" max="4096" width="8" style="164"/>
    <col min="4097" max="4097" width="7.28515625" style="164" customWidth="1"/>
    <col min="4098" max="4098" width="3.42578125" style="164" customWidth="1"/>
    <col min="4099" max="4099" width="48.140625" style="164" customWidth="1"/>
    <col min="4100" max="4100" width="8" style="164" customWidth="1"/>
    <col min="4101" max="4101" width="9.5703125" style="164" customWidth="1"/>
    <col min="4102" max="4102" width="10.42578125" style="164" customWidth="1"/>
    <col min="4103" max="4103" width="11.42578125" style="164" customWidth="1"/>
    <col min="4104" max="4104" width="9" style="164" bestFit="1" customWidth="1"/>
    <col min="4105" max="4105" width="1" style="164" customWidth="1"/>
    <col min="4106" max="4108" width="8" style="164" customWidth="1"/>
    <col min="4109" max="4109" width="16.7109375" style="164" customWidth="1"/>
    <col min="4110" max="4110" width="9.42578125" style="164" customWidth="1"/>
    <col min="4111" max="4111" width="10.5703125" style="164" customWidth="1"/>
    <col min="4112" max="4112" width="10.85546875" style="164" customWidth="1"/>
    <col min="4113" max="4113" width="17.5703125" style="164" customWidth="1"/>
    <col min="4114" max="4352" width="8" style="164"/>
    <col min="4353" max="4353" width="7.28515625" style="164" customWidth="1"/>
    <col min="4354" max="4354" width="3.42578125" style="164" customWidth="1"/>
    <col min="4355" max="4355" width="48.140625" style="164" customWidth="1"/>
    <col min="4356" max="4356" width="8" style="164" customWidth="1"/>
    <col min="4357" max="4357" width="9.5703125" style="164" customWidth="1"/>
    <col min="4358" max="4358" width="10.42578125" style="164" customWidth="1"/>
    <col min="4359" max="4359" width="11.42578125" style="164" customWidth="1"/>
    <col min="4360" max="4360" width="9" style="164" bestFit="1" customWidth="1"/>
    <col min="4361" max="4361" width="1" style="164" customWidth="1"/>
    <col min="4362" max="4364" width="8" style="164" customWidth="1"/>
    <col min="4365" max="4365" width="16.7109375" style="164" customWidth="1"/>
    <col min="4366" max="4366" width="9.42578125" style="164" customWidth="1"/>
    <col min="4367" max="4367" width="10.5703125" style="164" customWidth="1"/>
    <col min="4368" max="4368" width="10.85546875" style="164" customWidth="1"/>
    <col min="4369" max="4369" width="17.5703125" style="164" customWidth="1"/>
    <col min="4370" max="4608" width="8" style="164"/>
    <col min="4609" max="4609" width="7.28515625" style="164" customWidth="1"/>
    <col min="4610" max="4610" width="3.42578125" style="164" customWidth="1"/>
    <col min="4611" max="4611" width="48.140625" style="164" customWidth="1"/>
    <col min="4612" max="4612" width="8" style="164" customWidth="1"/>
    <col min="4613" max="4613" width="9.5703125" style="164" customWidth="1"/>
    <col min="4614" max="4614" width="10.42578125" style="164" customWidth="1"/>
    <col min="4615" max="4615" width="11.42578125" style="164" customWidth="1"/>
    <col min="4616" max="4616" width="9" style="164" bestFit="1" customWidth="1"/>
    <col min="4617" max="4617" width="1" style="164" customWidth="1"/>
    <col min="4618" max="4620" width="8" style="164" customWidth="1"/>
    <col min="4621" max="4621" width="16.7109375" style="164" customWidth="1"/>
    <col min="4622" max="4622" width="9.42578125" style="164" customWidth="1"/>
    <col min="4623" max="4623" width="10.5703125" style="164" customWidth="1"/>
    <col min="4624" max="4624" width="10.85546875" style="164" customWidth="1"/>
    <col min="4625" max="4625" width="17.5703125" style="164" customWidth="1"/>
    <col min="4626" max="4864" width="8" style="164"/>
    <col min="4865" max="4865" width="7.28515625" style="164" customWidth="1"/>
    <col min="4866" max="4866" width="3.42578125" style="164" customWidth="1"/>
    <col min="4867" max="4867" width="48.140625" style="164" customWidth="1"/>
    <col min="4868" max="4868" width="8" style="164" customWidth="1"/>
    <col min="4869" max="4869" width="9.5703125" style="164" customWidth="1"/>
    <col min="4870" max="4870" width="10.42578125" style="164" customWidth="1"/>
    <col min="4871" max="4871" width="11.42578125" style="164" customWidth="1"/>
    <col min="4872" max="4872" width="9" style="164" bestFit="1" customWidth="1"/>
    <col min="4873" max="4873" width="1" style="164" customWidth="1"/>
    <col min="4874" max="4876" width="8" style="164" customWidth="1"/>
    <col min="4877" max="4877" width="16.7109375" style="164" customWidth="1"/>
    <col min="4878" max="4878" width="9.42578125" style="164" customWidth="1"/>
    <col min="4879" max="4879" width="10.5703125" style="164" customWidth="1"/>
    <col min="4880" max="4880" width="10.85546875" style="164" customWidth="1"/>
    <col min="4881" max="4881" width="17.5703125" style="164" customWidth="1"/>
    <col min="4882" max="5120" width="8" style="164"/>
    <col min="5121" max="5121" width="7.28515625" style="164" customWidth="1"/>
    <col min="5122" max="5122" width="3.42578125" style="164" customWidth="1"/>
    <col min="5123" max="5123" width="48.140625" style="164" customWidth="1"/>
    <col min="5124" max="5124" width="8" style="164" customWidth="1"/>
    <col min="5125" max="5125" width="9.5703125" style="164" customWidth="1"/>
    <col min="5126" max="5126" width="10.42578125" style="164" customWidth="1"/>
    <col min="5127" max="5127" width="11.42578125" style="164" customWidth="1"/>
    <col min="5128" max="5128" width="9" style="164" bestFit="1" customWidth="1"/>
    <col min="5129" max="5129" width="1" style="164" customWidth="1"/>
    <col min="5130" max="5132" width="8" style="164" customWidth="1"/>
    <col min="5133" max="5133" width="16.7109375" style="164" customWidth="1"/>
    <col min="5134" max="5134" width="9.42578125" style="164" customWidth="1"/>
    <col min="5135" max="5135" width="10.5703125" style="164" customWidth="1"/>
    <col min="5136" max="5136" width="10.85546875" style="164" customWidth="1"/>
    <col min="5137" max="5137" width="17.5703125" style="164" customWidth="1"/>
    <col min="5138" max="5376" width="8" style="164"/>
    <col min="5377" max="5377" width="7.28515625" style="164" customWidth="1"/>
    <col min="5378" max="5378" width="3.42578125" style="164" customWidth="1"/>
    <col min="5379" max="5379" width="48.140625" style="164" customWidth="1"/>
    <col min="5380" max="5380" width="8" style="164" customWidth="1"/>
    <col min="5381" max="5381" width="9.5703125" style="164" customWidth="1"/>
    <col min="5382" max="5382" width="10.42578125" style="164" customWidth="1"/>
    <col min="5383" max="5383" width="11.42578125" style="164" customWidth="1"/>
    <col min="5384" max="5384" width="9" style="164" bestFit="1" customWidth="1"/>
    <col min="5385" max="5385" width="1" style="164" customWidth="1"/>
    <col min="5386" max="5388" width="8" style="164" customWidth="1"/>
    <col min="5389" max="5389" width="16.7109375" style="164" customWidth="1"/>
    <col min="5390" max="5390" width="9.42578125" style="164" customWidth="1"/>
    <col min="5391" max="5391" width="10.5703125" style="164" customWidth="1"/>
    <col min="5392" max="5392" width="10.85546875" style="164" customWidth="1"/>
    <col min="5393" max="5393" width="17.5703125" style="164" customWidth="1"/>
    <col min="5394" max="5632" width="8" style="164"/>
    <col min="5633" max="5633" width="7.28515625" style="164" customWidth="1"/>
    <col min="5634" max="5634" width="3.42578125" style="164" customWidth="1"/>
    <col min="5635" max="5635" width="48.140625" style="164" customWidth="1"/>
    <col min="5636" max="5636" width="8" style="164" customWidth="1"/>
    <col min="5637" max="5637" width="9.5703125" style="164" customWidth="1"/>
    <col min="5638" max="5638" width="10.42578125" style="164" customWidth="1"/>
    <col min="5639" max="5639" width="11.42578125" style="164" customWidth="1"/>
    <col min="5640" max="5640" width="9" style="164" bestFit="1" customWidth="1"/>
    <col min="5641" max="5641" width="1" style="164" customWidth="1"/>
    <col min="5642" max="5644" width="8" style="164" customWidth="1"/>
    <col min="5645" max="5645" width="16.7109375" style="164" customWidth="1"/>
    <col min="5646" max="5646" width="9.42578125" style="164" customWidth="1"/>
    <col min="5647" max="5647" width="10.5703125" style="164" customWidth="1"/>
    <col min="5648" max="5648" width="10.85546875" style="164" customWidth="1"/>
    <col min="5649" max="5649" width="17.5703125" style="164" customWidth="1"/>
    <col min="5650" max="5888" width="8" style="164"/>
    <col min="5889" max="5889" width="7.28515625" style="164" customWidth="1"/>
    <col min="5890" max="5890" width="3.42578125" style="164" customWidth="1"/>
    <col min="5891" max="5891" width="48.140625" style="164" customWidth="1"/>
    <col min="5892" max="5892" width="8" style="164" customWidth="1"/>
    <col min="5893" max="5893" width="9.5703125" style="164" customWidth="1"/>
    <col min="5894" max="5894" width="10.42578125" style="164" customWidth="1"/>
    <col min="5895" max="5895" width="11.42578125" style="164" customWidth="1"/>
    <col min="5896" max="5896" width="9" style="164" bestFit="1" customWidth="1"/>
    <col min="5897" max="5897" width="1" style="164" customWidth="1"/>
    <col min="5898" max="5900" width="8" style="164" customWidth="1"/>
    <col min="5901" max="5901" width="16.7109375" style="164" customWidth="1"/>
    <col min="5902" max="5902" width="9.42578125" style="164" customWidth="1"/>
    <col min="5903" max="5903" width="10.5703125" style="164" customWidth="1"/>
    <col min="5904" max="5904" width="10.85546875" style="164" customWidth="1"/>
    <col min="5905" max="5905" width="17.5703125" style="164" customWidth="1"/>
    <col min="5906" max="6144" width="8" style="164"/>
    <col min="6145" max="6145" width="7.28515625" style="164" customWidth="1"/>
    <col min="6146" max="6146" width="3.42578125" style="164" customWidth="1"/>
    <col min="6147" max="6147" width="48.140625" style="164" customWidth="1"/>
    <col min="6148" max="6148" width="8" style="164" customWidth="1"/>
    <col min="6149" max="6149" width="9.5703125" style="164" customWidth="1"/>
    <col min="6150" max="6150" width="10.42578125" style="164" customWidth="1"/>
    <col min="6151" max="6151" width="11.42578125" style="164" customWidth="1"/>
    <col min="6152" max="6152" width="9" style="164" bestFit="1" customWidth="1"/>
    <col min="6153" max="6153" width="1" style="164" customWidth="1"/>
    <col min="6154" max="6156" width="8" style="164" customWidth="1"/>
    <col min="6157" max="6157" width="16.7109375" style="164" customWidth="1"/>
    <col min="6158" max="6158" width="9.42578125" style="164" customWidth="1"/>
    <col min="6159" max="6159" width="10.5703125" style="164" customWidth="1"/>
    <col min="6160" max="6160" width="10.85546875" style="164" customWidth="1"/>
    <col min="6161" max="6161" width="17.5703125" style="164" customWidth="1"/>
    <col min="6162" max="6400" width="8" style="164"/>
    <col min="6401" max="6401" width="7.28515625" style="164" customWidth="1"/>
    <col min="6402" max="6402" width="3.42578125" style="164" customWidth="1"/>
    <col min="6403" max="6403" width="48.140625" style="164" customWidth="1"/>
    <col min="6404" max="6404" width="8" style="164" customWidth="1"/>
    <col min="6405" max="6405" width="9.5703125" style="164" customWidth="1"/>
    <col min="6406" max="6406" width="10.42578125" style="164" customWidth="1"/>
    <col min="6407" max="6407" width="11.42578125" style="164" customWidth="1"/>
    <col min="6408" max="6408" width="9" style="164" bestFit="1" customWidth="1"/>
    <col min="6409" max="6409" width="1" style="164" customWidth="1"/>
    <col min="6410" max="6412" width="8" style="164" customWidth="1"/>
    <col min="6413" max="6413" width="16.7109375" style="164" customWidth="1"/>
    <col min="6414" max="6414" width="9.42578125" style="164" customWidth="1"/>
    <col min="6415" max="6415" width="10.5703125" style="164" customWidth="1"/>
    <col min="6416" max="6416" width="10.85546875" style="164" customWidth="1"/>
    <col min="6417" max="6417" width="17.5703125" style="164" customWidth="1"/>
    <col min="6418" max="6656" width="8" style="164"/>
    <col min="6657" max="6657" width="7.28515625" style="164" customWidth="1"/>
    <col min="6658" max="6658" width="3.42578125" style="164" customWidth="1"/>
    <col min="6659" max="6659" width="48.140625" style="164" customWidth="1"/>
    <col min="6660" max="6660" width="8" style="164" customWidth="1"/>
    <col min="6661" max="6661" width="9.5703125" style="164" customWidth="1"/>
    <col min="6662" max="6662" width="10.42578125" style="164" customWidth="1"/>
    <col min="6663" max="6663" width="11.42578125" style="164" customWidth="1"/>
    <col min="6664" max="6664" width="9" style="164" bestFit="1" customWidth="1"/>
    <col min="6665" max="6665" width="1" style="164" customWidth="1"/>
    <col min="6666" max="6668" width="8" style="164" customWidth="1"/>
    <col min="6669" max="6669" width="16.7109375" style="164" customWidth="1"/>
    <col min="6670" max="6670" width="9.42578125" style="164" customWidth="1"/>
    <col min="6671" max="6671" width="10.5703125" style="164" customWidth="1"/>
    <col min="6672" max="6672" width="10.85546875" style="164" customWidth="1"/>
    <col min="6673" max="6673" width="17.5703125" style="164" customWidth="1"/>
    <col min="6674" max="6912" width="8" style="164"/>
    <col min="6913" max="6913" width="7.28515625" style="164" customWidth="1"/>
    <col min="6914" max="6914" width="3.42578125" style="164" customWidth="1"/>
    <col min="6915" max="6915" width="48.140625" style="164" customWidth="1"/>
    <col min="6916" max="6916" width="8" style="164" customWidth="1"/>
    <col min="6917" max="6917" width="9.5703125" style="164" customWidth="1"/>
    <col min="6918" max="6918" width="10.42578125" style="164" customWidth="1"/>
    <col min="6919" max="6919" width="11.42578125" style="164" customWidth="1"/>
    <col min="6920" max="6920" width="9" style="164" bestFit="1" customWidth="1"/>
    <col min="6921" max="6921" width="1" style="164" customWidth="1"/>
    <col min="6922" max="6924" width="8" style="164" customWidth="1"/>
    <col min="6925" max="6925" width="16.7109375" style="164" customWidth="1"/>
    <col min="6926" max="6926" width="9.42578125" style="164" customWidth="1"/>
    <col min="6927" max="6927" width="10.5703125" style="164" customWidth="1"/>
    <col min="6928" max="6928" width="10.85546875" style="164" customWidth="1"/>
    <col min="6929" max="6929" width="17.5703125" style="164" customWidth="1"/>
    <col min="6930" max="7168" width="8" style="164"/>
    <col min="7169" max="7169" width="7.28515625" style="164" customWidth="1"/>
    <col min="7170" max="7170" width="3.42578125" style="164" customWidth="1"/>
    <col min="7171" max="7171" width="48.140625" style="164" customWidth="1"/>
    <col min="7172" max="7172" width="8" style="164" customWidth="1"/>
    <col min="7173" max="7173" width="9.5703125" style="164" customWidth="1"/>
    <col min="7174" max="7174" width="10.42578125" style="164" customWidth="1"/>
    <col min="7175" max="7175" width="11.42578125" style="164" customWidth="1"/>
    <col min="7176" max="7176" width="9" style="164" bestFit="1" customWidth="1"/>
    <col min="7177" max="7177" width="1" style="164" customWidth="1"/>
    <col min="7178" max="7180" width="8" style="164" customWidth="1"/>
    <col min="7181" max="7181" width="16.7109375" style="164" customWidth="1"/>
    <col min="7182" max="7182" width="9.42578125" style="164" customWidth="1"/>
    <col min="7183" max="7183" width="10.5703125" style="164" customWidth="1"/>
    <col min="7184" max="7184" width="10.85546875" style="164" customWidth="1"/>
    <col min="7185" max="7185" width="17.5703125" style="164" customWidth="1"/>
    <col min="7186" max="7424" width="8" style="164"/>
    <col min="7425" max="7425" width="7.28515625" style="164" customWidth="1"/>
    <col min="7426" max="7426" width="3.42578125" style="164" customWidth="1"/>
    <col min="7427" max="7427" width="48.140625" style="164" customWidth="1"/>
    <col min="7428" max="7428" width="8" style="164" customWidth="1"/>
    <col min="7429" max="7429" width="9.5703125" style="164" customWidth="1"/>
    <col min="7430" max="7430" width="10.42578125" style="164" customWidth="1"/>
    <col min="7431" max="7431" width="11.42578125" style="164" customWidth="1"/>
    <col min="7432" max="7432" width="9" style="164" bestFit="1" customWidth="1"/>
    <col min="7433" max="7433" width="1" style="164" customWidth="1"/>
    <col min="7434" max="7436" width="8" style="164" customWidth="1"/>
    <col min="7437" max="7437" width="16.7109375" style="164" customWidth="1"/>
    <col min="7438" max="7438" width="9.42578125" style="164" customWidth="1"/>
    <col min="7439" max="7439" width="10.5703125" style="164" customWidth="1"/>
    <col min="7440" max="7440" width="10.85546875" style="164" customWidth="1"/>
    <col min="7441" max="7441" width="17.5703125" style="164" customWidth="1"/>
    <col min="7442" max="7680" width="8" style="164"/>
    <col min="7681" max="7681" width="7.28515625" style="164" customWidth="1"/>
    <col min="7682" max="7682" width="3.42578125" style="164" customWidth="1"/>
    <col min="7683" max="7683" width="48.140625" style="164" customWidth="1"/>
    <col min="7684" max="7684" width="8" style="164" customWidth="1"/>
    <col min="7685" max="7685" width="9.5703125" style="164" customWidth="1"/>
    <col min="7686" max="7686" width="10.42578125" style="164" customWidth="1"/>
    <col min="7687" max="7687" width="11.42578125" style="164" customWidth="1"/>
    <col min="7688" max="7688" width="9" style="164" bestFit="1" customWidth="1"/>
    <col min="7689" max="7689" width="1" style="164" customWidth="1"/>
    <col min="7690" max="7692" width="8" style="164" customWidth="1"/>
    <col min="7693" max="7693" width="16.7109375" style="164" customWidth="1"/>
    <col min="7694" max="7694" width="9.42578125" style="164" customWidth="1"/>
    <col min="7695" max="7695" width="10.5703125" style="164" customWidth="1"/>
    <col min="7696" max="7696" width="10.85546875" style="164" customWidth="1"/>
    <col min="7697" max="7697" width="17.5703125" style="164" customWidth="1"/>
    <col min="7698" max="7936" width="8" style="164"/>
    <col min="7937" max="7937" width="7.28515625" style="164" customWidth="1"/>
    <col min="7938" max="7938" width="3.42578125" style="164" customWidth="1"/>
    <col min="7939" max="7939" width="48.140625" style="164" customWidth="1"/>
    <col min="7940" max="7940" width="8" style="164" customWidth="1"/>
    <col min="7941" max="7941" width="9.5703125" style="164" customWidth="1"/>
    <col min="7942" max="7942" width="10.42578125" style="164" customWidth="1"/>
    <col min="7943" max="7943" width="11.42578125" style="164" customWidth="1"/>
    <col min="7944" max="7944" width="9" style="164" bestFit="1" customWidth="1"/>
    <col min="7945" max="7945" width="1" style="164" customWidth="1"/>
    <col min="7946" max="7948" width="8" style="164" customWidth="1"/>
    <col min="7949" max="7949" width="16.7109375" style="164" customWidth="1"/>
    <col min="7950" max="7950" width="9.42578125" style="164" customWidth="1"/>
    <col min="7951" max="7951" width="10.5703125" style="164" customWidth="1"/>
    <col min="7952" max="7952" width="10.85546875" style="164" customWidth="1"/>
    <col min="7953" max="7953" width="17.5703125" style="164" customWidth="1"/>
    <col min="7954" max="8192" width="8" style="164"/>
    <col min="8193" max="8193" width="7.28515625" style="164" customWidth="1"/>
    <col min="8194" max="8194" width="3.42578125" style="164" customWidth="1"/>
    <col min="8195" max="8195" width="48.140625" style="164" customWidth="1"/>
    <col min="8196" max="8196" width="8" style="164" customWidth="1"/>
    <col min="8197" max="8197" width="9.5703125" style="164" customWidth="1"/>
    <col min="8198" max="8198" width="10.42578125" style="164" customWidth="1"/>
    <col min="8199" max="8199" width="11.42578125" style="164" customWidth="1"/>
    <col min="8200" max="8200" width="9" style="164" bestFit="1" customWidth="1"/>
    <col min="8201" max="8201" width="1" style="164" customWidth="1"/>
    <col min="8202" max="8204" width="8" style="164" customWidth="1"/>
    <col min="8205" max="8205" width="16.7109375" style="164" customWidth="1"/>
    <col min="8206" max="8206" width="9.42578125" style="164" customWidth="1"/>
    <col min="8207" max="8207" width="10.5703125" style="164" customWidth="1"/>
    <col min="8208" max="8208" width="10.85546875" style="164" customWidth="1"/>
    <col min="8209" max="8209" width="17.5703125" style="164" customWidth="1"/>
    <col min="8210" max="8448" width="8" style="164"/>
    <col min="8449" max="8449" width="7.28515625" style="164" customWidth="1"/>
    <col min="8450" max="8450" width="3.42578125" style="164" customWidth="1"/>
    <col min="8451" max="8451" width="48.140625" style="164" customWidth="1"/>
    <col min="8452" max="8452" width="8" style="164" customWidth="1"/>
    <col min="8453" max="8453" width="9.5703125" style="164" customWidth="1"/>
    <col min="8454" max="8454" width="10.42578125" style="164" customWidth="1"/>
    <col min="8455" max="8455" width="11.42578125" style="164" customWidth="1"/>
    <col min="8456" max="8456" width="9" style="164" bestFit="1" customWidth="1"/>
    <col min="8457" max="8457" width="1" style="164" customWidth="1"/>
    <col min="8458" max="8460" width="8" style="164" customWidth="1"/>
    <col min="8461" max="8461" width="16.7109375" style="164" customWidth="1"/>
    <col min="8462" max="8462" width="9.42578125" style="164" customWidth="1"/>
    <col min="8463" max="8463" width="10.5703125" style="164" customWidth="1"/>
    <col min="8464" max="8464" width="10.85546875" style="164" customWidth="1"/>
    <col min="8465" max="8465" width="17.5703125" style="164" customWidth="1"/>
    <col min="8466" max="8704" width="8" style="164"/>
    <col min="8705" max="8705" width="7.28515625" style="164" customWidth="1"/>
    <col min="8706" max="8706" width="3.42578125" style="164" customWidth="1"/>
    <col min="8707" max="8707" width="48.140625" style="164" customWidth="1"/>
    <col min="8708" max="8708" width="8" style="164" customWidth="1"/>
    <col min="8709" max="8709" width="9.5703125" style="164" customWidth="1"/>
    <col min="8710" max="8710" width="10.42578125" style="164" customWidth="1"/>
    <col min="8711" max="8711" width="11.42578125" style="164" customWidth="1"/>
    <col min="8712" max="8712" width="9" style="164" bestFit="1" customWidth="1"/>
    <col min="8713" max="8713" width="1" style="164" customWidth="1"/>
    <col min="8714" max="8716" width="8" style="164" customWidth="1"/>
    <col min="8717" max="8717" width="16.7109375" style="164" customWidth="1"/>
    <col min="8718" max="8718" width="9.42578125" style="164" customWidth="1"/>
    <col min="8719" max="8719" width="10.5703125" style="164" customWidth="1"/>
    <col min="8720" max="8720" width="10.85546875" style="164" customWidth="1"/>
    <col min="8721" max="8721" width="17.5703125" style="164" customWidth="1"/>
    <col min="8722" max="8960" width="8" style="164"/>
    <col min="8961" max="8961" width="7.28515625" style="164" customWidth="1"/>
    <col min="8962" max="8962" width="3.42578125" style="164" customWidth="1"/>
    <col min="8963" max="8963" width="48.140625" style="164" customWidth="1"/>
    <col min="8964" max="8964" width="8" style="164" customWidth="1"/>
    <col min="8965" max="8965" width="9.5703125" style="164" customWidth="1"/>
    <col min="8966" max="8966" width="10.42578125" style="164" customWidth="1"/>
    <col min="8967" max="8967" width="11.42578125" style="164" customWidth="1"/>
    <col min="8968" max="8968" width="9" style="164" bestFit="1" customWidth="1"/>
    <col min="8969" max="8969" width="1" style="164" customWidth="1"/>
    <col min="8970" max="8972" width="8" style="164" customWidth="1"/>
    <col min="8973" max="8973" width="16.7109375" style="164" customWidth="1"/>
    <col min="8974" max="8974" width="9.42578125" style="164" customWidth="1"/>
    <col min="8975" max="8975" width="10.5703125" style="164" customWidth="1"/>
    <col min="8976" max="8976" width="10.85546875" style="164" customWidth="1"/>
    <col min="8977" max="8977" width="17.5703125" style="164" customWidth="1"/>
    <col min="8978" max="9216" width="8" style="164"/>
    <col min="9217" max="9217" width="7.28515625" style="164" customWidth="1"/>
    <col min="9218" max="9218" width="3.42578125" style="164" customWidth="1"/>
    <col min="9219" max="9219" width="48.140625" style="164" customWidth="1"/>
    <col min="9220" max="9220" width="8" style="164" customWidth="1"/>
    <col min="9221" max="9221" width="9.5703125" style="164" customWidth="1"/>
    <col min="9222" max="9222" width="10.42578125" style="164" customWidth="1"/>
    <col min="9223" max="9223" width="11.42578125" style="164" customWidth="1"/>
    <col min="9224" max="9224" width="9" style="164" bestFit="1" customWidth="1"/>
    <col min="9225" max="9225" width="1" style="164" customWidth="1"/>
    <col min="9226" max="9228" width="8" style="164" customWidth="1"/>
    <col min="9229" max="9229" width="16.7109375" style="164" customWidth="1"/>
    <col min="9230" max="9230" width="9.42578125" style="164" customWidth="1"/>
    <col min="9231" max="9231" width="10.5703125" style="164" customWidth="1"/>
    <col min="9232" max="9232" width="10.85546875" style="164" customWidth="1"/>
    <col min="9233" max="9233" width="17.5703125" style="164" customWidth="1"/>
    <col min="9234" max="9472" width="8" style="164"/>
    <col min="9473" max="9473" width="7.28515625" style="164" customWidth="1"/>
    <col min="9474" max="9474" width="3.42578125" style="164" customWidth="1"/>
    <col min="9475" max="9475" width="48.140625" style="164" customWidth="1"/>
    <col min="9476" max="9476" width="8" style="164" customWidth="1"/>
    <col min="9477" max="9477" width="9.5703125" style="164" customWidth="1"/>
    <col min="9478" max="9478" width="10.42578125" style="164" customWidth="1"/>
    <col min="9479" max="9479" width="11.42578125" style="164" customWidth="1"/>
    <col min="9480" max="9480" width="9" style="164" bestFit="1" customWidth="1"/>
    <col min="9481" max="9481" width="1" style="164" customWidth="1"/>
    <col min="9482" max="9484" width="8" style="164" customWidth="1"/>
    <col min="9485" max="9485" width="16.7109375" style="164" customWidth="1"/>
    <col min="9486" max="9486" width="9.42578125" style="164" customWidth="1"/>
    <col min="9487" max="9487" width="10.5703125" style="164" customWidth="1"/>
    <col min="9488" max="9488" width="10.85546875" style="164" customWidth="1"/>
    <col min="9489" max="9489" width="17.5703125" style="164" customWidth="1"/>
    <col min="9490" max="9728" width="8" style="164"/>
    <col min="9729" max="9729" width="7.28515625" style="164" customWidth="1"/>
    <col min="9730" max="9730" width="3.42578125" style="164" customWidth="1"/>
    <col min="9731" max="9731" width="48.140625" style="164" customWidth="1"/>
    <col min="9732" max="9732" width="8" style="164" customWidth="1"/>
    <col min="9733" max="9733" width="9.5703125" style="164" customWidth="1"/>
    <col min="9734" max="9734" width="10.42578125" style="164" customWidth="1"/>
    <col min="9735" max="9735" width="11.42578125" style="164" customWidth="1"/>
    <col min="9736" max="9736" width="9" style="164" bestFit="1" customWidth="1"/>
    <col min="9737" max="9737" width="1" style="164" customWidth="1"/>
    <col min="9738" max="9740" width="8" style="164" customWidth="1"/>
    <col min="9741" max="9741" width="16.7109375" style="164" customWidth="1"/>
    <col min="9742" max="9742" width="9.42578125" style="164" customWidth="1"/>
    <col min="9743" max="9743" width="10.5703125" style="164" customWidth="1"/>
    <col min="9744" max="9744" width="10.85546875" style="164" customWidth="1"/>
    <col min="9745" max="9745" width="17.5703125" style="164" customWidth="1"/>
    <col min="9746" max="9984" width="8" style="164"/>
    <col min="9985" max="9985" width="7.28515625" style="164" customWidth="1"/>
    <col min="9986" max="9986" width="3.42578125" style="164" customWidth="1"/>
    <col min="9987" max="9987" width="48.140625" style="164" customWidth="1"/>
    <col min="9988" max="9988" width="8" style="164" customWidth="1"/>
    <col min="9989" max="9989" width="9.5703125" style="164" customWidth="1"/>
    <col min="9990" max="9990" width="10.42578125" style="164" customWidth="1"/>
    <col min="9991" max="9991" width="11.42578125" style="164" customWidth="1"/>
    <col min="9992" max="9992" width="9" style="164" bestFit="1" customWidth="1"/>
    <col min="9993" max="9993" width="1" style="164" customWidth="1"/>
    <col min="9994" max="9996" width="8" style="164" customWidth="1"/>
    <col min="9997" max="9997" width="16.7109375" style="164" customWidth="1"/>
    <col min="9998" max="9998" width="9.42578125" style="164" customWidth="1"/>
    <col min="9999" max="9999" width="10.5703125" style="164" customWidth="1"/>
    <col min="10000" max="10000" width="10.85546875" style="164" customWidth="1"/>
    <col min="10001" max="10001" width="17.5703125" style="164" customWidth="1"/>
    <col min="10002" max="10240" width="8" style="164"/>
    <col min="10241" max="10241" width="7.28515625" style="164" customWidth="1"/>
    <col min="10242" max="10242" width="3.42578125" style="164" customWidth="1"/>
    <col min="10243" max="10243" width="48.140625" style="164" customWidth="1"/>
    <col min="10244" max="10244" width="8" style="164" customWidth="1"/>
    <col min="10245" max="10245" width="9.5703125" style="164" customWidth="1"/>
    <col min="10246" max="10246" width="10.42578125" style="164" customWidth="1"/>
    <col min="10247" max="10247" width="11.42578125" style="164" customWidth="1"/>
    <col min="10248" max="10248" width="9" style="164" bestFit="1" customWidth="1"/>
    <col min="10249" max="10249" width="1" style="164" customWidth="1"/>
    <col min="10250" max="10252" width="8" style="164" customWidth="1"/>
    <col min="10253" max="10253" width="16.7109375" style="164" customWidth="1"/>
    <col min="10254" max="10254" width="9.42578125" style="164" customWidth="1"/>
    <col min="10255" max="10255" width="10.5703125" style="164" customWidth="1"/>
    <col min="10256" max="10256" width="10.85546875" style="164" customWidth="1"/>
    <col min="10257" max="10257" width="17.5703125" style="164" customWidth="1"/>
    <col min="10258" max="10496" width="8" style="164"/>
    <col min="10497" max="10497" width="7.28515625" style="164" customWidth="1"/>
    <col min="10498" max="10498" width="3.42578125" style="164" customWidth="1"/>
    <col min="10499" max="10499" width="48.140625" style="164" customWidth="1"/>
    <col min="10500" max="10500" width="8" style="164" customWidth="1"/>
    <col min="10501" max="10501" width="9.5703125" style="164" customWidth="1"/>
    <col min="10502" max="10502" width="10.42578125" style="164" customWidth="1"/>
    <col min="10503" max="10503" width="11.42578125" style="164" customWidth="1"/>
    <col min="10504" max="10504" width="9" style="164" bestFit="1" customWidth="1"/>
    <col min="10505" max="10505" width="1" style="164" customWidth="1"/>
    <col min="10506" max="10508" width="8" style="164" customWidth="1"/>
    <col min="10509" max="10509" width="16.7109375" style="164" customWidth="1"/>
    <col min="10510" max="10510" width="9.42578125" style="164" customWidth="1"/>
    <col min="10511" max="10511" width="10.5703125" style="164" customWidth="1"/>
    <col min="10512" max="10512" width="10.85546875" style="164" customWidth="1"/>
    <col min="10513" max="10513" width="17.5703125" style="164" customWidth="1"/>
    <col min="10514" max="10752" width="8" style="164"/>
    <col min="10753" max="10753" width="7.28515625" style="164" customWidth="1"/>
    <col min="10754" max="10754" width="3.42578125" style="164" customWidth="1"/>
    <col min="10755" max="10755" width="48.140625" style="164" customWidth="1"/>
    <col min="10756" max="10756" width="8" style="164" customWidth="1"/>
    <col min="10757" max="10757" width="9.5703125" style="164" customWidth="1"/>
    <col min="10758" max="10758" width="10.42578125" style="164" customWidth="1"/>
    <col min="10759" max="10759" width="11.42578125" style="164" customWidth="1"/>
    <col min="10760" max="10760" width="9" style="164" bestFit="1" customWidth="1"/>
    <col min="10761" max="10761" width="1" style="164" customWidth="1"/>
    <col min="10762" max="10764" width="8" style="164" customWidth="1"/>
    <col min="10765" max="10765" width="16.7109375" style="164" customWidth="1"/>
    <col min="10766" max="10766" width="9.42578125" style="164" customWidth="1"/>
    <col min="10767" max="10767" width="10.5703125" style="164" customWidth="1"/>
    <col min="10768" max="10768" width="10.85546875" style="164" customWidth="1"/>
    <col min="10769" max="10769" width="17.5703125" style="164" customWidth="1"/>
    <col min="10770" max="11008" width="8" style="164"/>
    <col min="11009" max="11009" width="7.28515625" style="164" customWidth="1"/>
    <col min="11010" max="11010" width="3.42578125" style="164" customWidth="1"/>
    <col min="11011" max="11011" width="48.140625" style="164" customWidth="1"/>
    <col min="11012" max="11012" width="8" style="164" customWidth="1"/>
    <col min="11013" max="11013" width="9.5703125" style="164" customWidth="1"/>
    <col min="11014" max="11014" width="10.42578125" style="164" customWidth="1"/>
    <col min="11015" max="11015" width="11.42578125" style="164" customWidth="1"/>
    <col min="11016" max="11016" width="9" style="164" bestFit="1" customWidth="1"/>
    <col min="11017" max="11017" width="1" style="164" customWidth="1"/>
    <col min="11018" max="11020" width="8" style="164" customWidth="1"/>
    <col min="11021" max="11021" width="16.7109375" style="164" customWidth="1"/>
    <col min="11022" max="11022" width="9.42578125" style="164" customWidth="1"/>
    <col min="11023" max="11023" width="10.5703125" style="164" customWidth="1"/>
    <col min="11024" max="11024" width="10.85546875" style="164" customWidth="1"/>
    <col min="11025" max="11025" width="17.5703125" style="164" customWidth="1"/>
    <col min="11026" max="11264" width="8" style="164"/>
    <col min="11265" max="11265" width="7.28515625" style="164" customWidth="1"/>
    <col min="11266" max="11266" width="3.42578125" style="164" customWidth="1"/>
    <col min="11267" max="11267" width="48.140625" style="164" customWidth="1"/>
    <col min="11268" max="11268" width="8" style="164" customWidth="1"/>
    <col min="11269" max="11269" width="9.5703125" style="164" customWidth="1"/>
    <col min="11270" max="11270" width="10.42578125" style="164" customWidth="1"/>
    <col min="11271" max="11271" width="11.42578125" style="164" customWidth="1"/>
    <col min="11272" max="11272" width="9" style="164" bestFit="1" customWidth="1"/>
    <col min="11273" max="11273" width="1" style="164" customWidth="1"/>
    <col min="11274" max="11276" width="8" style="164" customWidth="1"/>
    <col min="11277" max="11277" width="16.7109375" style="164" customWidth="1"/>
    <col min="11278" max="11278" width="9.42578125" style="164" customWidth="1"/>
    <col min="11279" max="11279" width="10.5703125" style="164" customWidth="1"/>
    <col min="11280" max="11280" width="10.85546875" style="164" customWidth="1"/>
    <col min="11281" max="11281" width="17.5703125" style="164" customWidth="1"/>
    <col min="11282" max="11520" width="8" style="164"/>
    <col min="11521" max="11521" width="7.28515625" style="164" customWidth="1"/>
    <col min="11522" max="11522" width="3.42578125" style="164" customWidth="1"/>
    <col min="11523" max="11523" width="48.140625" style="164" customWidth="1"/>
    <col min="11524" max="11524" width="8" style="164" customWidth="1"/>
    <col min="11525" max="11525" width="9.5703125" style="164" customWidth="1"/>
    <col min="11526" max="11526" width="10.42578125" style="164" customWidth="1"/>
    <col min="11527" max="11527" width="11.42578125" style="164" customWidth="1"/>
    <col min="11528" max="11528" width="9" style="164" bestFit="1" customWidth="1"/>
    <col min="11529" max="11529" width="1" style="164" customWidth="1"/>
    <col min="11530" max="11532" width="8" style="164" customWidth="1"/>
    <col min="11533" max="11533" width="16.7109375" style="164" customWidth="1"/>
    <col min="11534" max="11534" width="9.42578125" style="164" customWidth="1"/>
    <col min="11535" max="11535" width="10.5703125" style="164" customWidth="1"/>
    <col min="11536" max="11536" width="10.85546875" style="164" customWidth="1"/>
    <col min="11537" max="11537" width="17.5703125" style="164" customWidth="1"/>
    <col min="11538" max="11776" width="8" style="164"/>
    <col min="11777" max="11777" width="7.28515625" style="164" customWidth="1"/>
    <col min="11778" max="11778" width="3.42578125" style="164" customWidth="1"/>
    <col min="11779" max="11779" width="48.140625" style="164" customWidth="1"/>
    <col min="11780" max="11780" width="8" style="164" customWidth="1"/>
    <col min="11781" max="11781" width="9.5703125" style="164" customWidth="1"/>
    <col min="11782" max="11782" width="10.42578125" style="164" customWidth="1"/>
    <col min="11783" max="11783" width="11.42578125" style="164" customWidth="1"/>
    <col min="11784" max="11784" width="9" style="164" bestFit="1" customWidth="1"/>
    <col min="11785" max="11785" width="1" style="164" customWidth="1"/>
    <col min="11786" max="11788" width="8" style="164" customWidth="1"/>
    <col min="11789" max="11789" width="16.7109375" style="164" customWidth="1"/>
    <col min="11790" max="11790" width="9.42578125" style="164" customWidth="1"/>
    <col min="11791" max="11791" width="10.5703125" style="164" customWidth="1"/>
    <col min="11792" max="11792" width="10.85546875" style="164" customWidth="1"/>
    <col min="11793" max="11793" width="17.5703125" style="164" customWidth="1"/>
    <col min="11794" max="12032" width="8" style="164"/>
    <col min="12033" max="12033" width="7.28515625" style="164" customWidth="1"/>
    <col min="12034" max="12034" width="3.42578125" style="164" customWidth="1"/>
    <col min="12035" max="12035" width="48.140625" style="164" customWidth="1"/>
    <col min="12036" max="12036" width="8" style="164" customWidth="1"/>
    <col min="12037" max="12037" width="9.5703125" style="164" customWidth="1"/>
    <col min="12038" max="12038" width="10.42578125" style="164" customWidth="1"/>
    <col min="12039" max="12039" width="11.42578125" style="164" customWidth="1"/>
    <col min="12040" max="12040" width="9" style="164" bestFit="1" customWidth="1"/>
    <col min="12041" max="12041" width="1" style="164" customWidth="1"/>
    <col min="12042" max="12044" width="8" style="164" customWidth="1"/>
    <col min="12045" max="12045" width="16.7109375" style="164" customWidth="1"/>
    <col min="12046" max="12046" width="9.42578125" style="164" customWidth="1"/>
    <col min="12047" max="12047" width="10.5703125" style="164" customWidth="1"/>
    <col min="12048" max="12048" width="10.85546875" style="164" customWidth="1"/>
    <col min="12049" max="12049" width="17.5703125" style="164" customWidth="1"/>
    <col min="12050" max="12288" width="8" style="164"/>
    <col min="12289" max="12289" width="7.28515625" style="164" customWidth="1"/>
    <col min="12290" max="12290" width="3.42578125" style="164" customWidth="1"/>
    <col min="12291" max="12291" width="48.140625" style="164" customWidth="1"/>
    <col min="12292" max="12292" width="8" style="164" customWidth="1"/>
    <col min="12293" max="12293" width="9.5703125" style="164" customWidth="1"/>
    <col min="12294" max="12294" width="10.42578125" style="164" customWidth="1"/>
    <col min="12295" max="12295" width="11.42578125" style="164" customWidth="1"/>
    <col min="12296" max="12296" width="9" style="164" bestFit="1" customWidth="1"/>
    <col min="12297" max="12297" width="1" style="164" customWidth="1"/>
    <col min="12298" max="12300" width="8" style="164" customWidth="1"/>
    <col min="12301" max="12301" width="16.7109375" style="164" customWidth="1"/>
    <col min="12302" max="12302" width="9.42578125" style="164" customWidth="1"/>
    <col min="12303" max="12303" width="10.5703125" style="164" customWidth="1"/>
    <col min="12304" max="12304" width="10.85546875" style="164" customWidth="1"/>
    <col min="12305" max="12305" width="17.5703125" style="164" customWidth="1"/>
    <col min="12306" max="12544" width="8" style="164"/>
    <col min="12545" max="12545" width="7.28515625" style="164" customWidth="1"/>
    <col min="12546" max="12546" width="3.42578125" style="164" customWidth="1"/>
    <col min="12547" max="12547" width="48.140625" style="164" customWidth="1"/>
    <col min="12548" max="12548" width="8" style="164" customWidth="1"/>
    <col min="12549" max="12549" width="9.5703125" style="164" customWidth="1"/>
    <col min="12550" max="12550" width="10.42578125" style="164" customWidth="1"/>
    <col min="12551" max="12551" width="11.42578125" style="164" customWidth="1"/>
    <col min="12552" max="12552" width="9" style="164" bestFit="1" customWidth="1"/>
    <col min="12553" max="12553" width="1" style="164" customWidth="1"/>
    <col min="12554" max="12556" width="8" style="164" customWidth="1"/>
    <col min="12557" max="12557" width="16.7109375" style="164" customWidth="1"/>
    <col min="12558" max="12558" width="9.42578125" style="164" customWidth="1"/>
    <col min="12559" max="12559" width="10.5703125" style="164" customWidth="1"/>
    <col min="12560" max="12560" width="10.85546875" style="164" customWidth="1"/>
    <col min="12561" max="12561" width="17.5703125" style="164" customWidth="1"/>
    <col min="12562" max="12800" width="8" style="164"/>
    <col min="12801" max="12801" width="7.28515625" style="164" customWidth="1"/>
    <col min="12802" max="12802" width="3.42578125" style="164" customWidth="1"/>
    <col min="12803" max="12803" width="48.140625" style="164" customWidth="1"/>
    <col min="12804" max="12804" width="8" style="164" customWidth="1"/>
    <col min="12805" max="12805" width="9.5703125" style="164" customWidth="1"/>
    <col min="12806" max="12806" width="10.42578125" style="164" customWidth="1"/>
    <col min="12807" max="12807" width="11.42578125" style="164" customWidth="1"/>
    <col min="12808" max="12808" width="9" style="164" bestFit="1" customWidth="1"/>
    <col min="12809" max="12809" width="1" style="164" customWidth="1"/>
    <col min="12810" max="12812" width="8" style="164" customWidth="1"/>
    <col min="12813" max="12813" width="16.7109375" style="164" customWidth="1"/>
    <col min="12814" max="12814" width="9.42578125" style="164" customWidth="1"/>
    <col min="12815" max="12815" width="10.5703125" style="164" customWidth="1"/>
    <col min="12816" max="12816" width="10.85546875" style="164" customWidth="1"/>
    <col min="12817" max="12817" width="17.5703125" style="164" customWidth="1"/>
    <col min="12818" max="13056" width="8" style="164"/>
    <col min="13057" max="13057" width="7.28515625" style="164" customWidth="1"/>
    <col min="13058" max="13058" width="3.42578125" style="164" customWidth="1"/>
    <col min="13059" max="13059" width="48.140625" style="164" customWidth="1"/>
    <col min="13060" max="13060" width="8" style="164" customWidth="1"/>
    <col min="13061" max="13061" width="9.5703125" style="164" customWidth="1"/>
    <col min="13062" max="13062" width="10.42578125" style="164" customWidth="1"/>
    <col min="13063" max="13063" width="11.42578125" style="164" customWidth="1"/>
    <col min="13064" max="13064" width="9" style="164" bestFit="1" customWidth="1"/>
    <col min="13065" max="13065" width="1" style="164" customWidth="1"/>
    <col min="13066" max="13068" width="8" style="164" customWidth="1"/>
    <col min="13069" max="13069" width="16.7109375" style="164" customWidth="1"/>
    <col min="13070" max="13070" width="9.42578125" style="164" customWidth="1"/>
    <col min="13071" max="13071" width="10.5703125" style="164" customWidth="1"/>
    <col min="13072" max="13072" width="10.85546875" style="164" customWidth="1"/>
    <col min="13073" max="13073" width="17.5703125" style="164" customWidth="1"/>
    <col min="13074" max="13312" width="8" style="164"/>
    <col min="13313" max="13313" width="7.28515625" style="164" customWidth="1"/>
    <col min="13314" max="13314" width="3.42578125" style="164" customWidth="1"/>
    <col min="13315" max="13315" width="48.140625" style="164" customWidth="1"/>
    <col min="13316" max="13316" width="8" style="164" customWidth="1"/>
    <col min="13317" max="13317" width="9.5703125" style="164" customWidth="1"/>
    <col min="13318" max="13318" width="10.42578125" style="164" customWidth="1"/>
    <col min="13319" max="13319" width="11.42578125" style="164" customWidth="1"/>
    <col min="13320" max="13320" width="9" style="164" bestFit="1" customWidth="1"/>
    <col min="13321" max="13321" width="1" style="164" customWidth="1"/>
    <col min="13322" max="13324" width="8" style="164" customWidth="1"/>
    <col min="13325" max="13325" width="16.7109375" style="164" customWidth="1"/>
    <col min="13326" max="13326" width="9.42578125" style="164" customWidth="1"/>
    <col min="13327" max="13327" width="10.5703125" style="164" customWidth="1"/>
    <col min="13328" max="13328" width="10.85546875" style="164" customWidth="1"/>
    <col min="13329" max="13329" width="17.5703125" style="164" customWidth="1"/>
    <col min="13330" max="13568" width="8" style="164"/>
    <col min="13569" max="13569" width="7.28515625" style="164" customWidth="1"/>
    <col min="13570" max="13570" width="3.42578125" style="164" customWidth="1"/>
    <col min="13571" max="13571" width="48.140625" style="164" customWidth="1"/>
    <col min="13572" max="13572" width="8" style="164" customWidth="1"/>
    <col min="13573" max="13573" width="9.5703125" style="164" customWidth="1"/>
    <col min="13574" max="13574" width="10.42578125" style="164" customWidth="1"/>
    <col min="13575" max="13575" width="11.42578125" style="164" customWidth="1"/>
    <col min="13576" max="13576" width="9" style="164" bestFit="1" customWidth="1"/>
    <col min="13577" max="13577" width="1" style="164" customWidth="1"/>
    <col min="13578" max="13580" width="8" style="164" customWidth="1"/>
    <col min="13581" max="13581" width="16.7109375" style="164" customWidth="1"/>
    <col min="13582" max="13582" width="9.42578125" style="164" customWidth="1"/>
    <col min="13583" max="13583" width="10.5703125" style="164" customWidth="1"/>
    <col min="13584" max="13584" width="10.85546875" style="164" customWidth="1"/>
    <col min="13585" max="13585" width="17.5703125" style="164" customWidth="1"/>
    <col min="13586" max="13824" width="8" style="164"/>
    <col min="13825" max="13825" width="7.28515625" style="164" customWidth="1"/>
    <col min="13826" max="13826" width="3.42578125" style="164" customWidth="1"/>
    <col min="13827" max="13827" width="48.140625" style="164" customWidth="1"/>
    <col min="13828" max="13828" width="8" style="164" customWidth="1"/>
    <col min="13829" max="13829" width="9.5703125" style="164" customWidth="1"/>
    <col min="13830" max="13830" width="10.42578125" style="164" customWidth="1"/>
    <col min="13831" max="13831" width="11.42578125" style="164" customWidth="1"/>
    <col min="13832" max="13832" width="9" style="164" bestFit="1" customWidth="1"/>
    <col min="13833" max="13833" width="1" style="164" customWidth="1"/>
    <col min="13834" max="13836" width="8" style="164" customWidth="1"/>
    <col min="13837" max="13837" width="16.7109375" style="164" customWidth="1"/>
    <col min="13838" max="13838" width="9.42578125" style="164" customWidth="1"/>
    <col min="13839" max="13839" width="10.5703125" style="164" customWidth="1"/>
    <col min="13840" max="13840" width="10.85546875" style="164" customWidth="1"/>
    <col min="13841" max="13841" width="17.5703125" style="164" customWidth="1"/>
    <col min="13842" max="14080" width="8" style="164"/>
    <col min="14081" max="14081" width="7.28515625" style="164" customWidth="1"/>
    <col min="14082" max="14082" width="3.42578125" style="164" customWidth="1"/>
    <col min="14083" max="14083" width="48.140625" style="164" customWidth="1"/>
    <col min="14084" max="14084" width="8" style="164" customWidth="1"/>
    <col min="14085" max="14085" width="9.5703125" style="164" customWidth="1"/>
    <col min="14086" max="14086" width="10.42578125" style="164" customWidth="1"/>
    <col min="14087" max="14087" width="11.42578125" style="164" customWidth="1"/>
    <col min="14088" max="14088" width="9" style="164" bestFit="1" customWidth="1"/>
    <col min="14089" max="14089" width="1" style="164" customWidth="1"/>
    <col min="14090" max="14092" width="8" style="164" customWidth="1"/>
    <col min="14093" max="14093" width="16.7109375" style="164" customWidth="1"/>
    <col min="14094" max="14094" width="9.42578125" style="164" customWidth="1"/>
    <col min="14095" max="14095" width="10.5703125" style="164" customWidth="1"/>
    <col min="14096" max="14096" width="10.85546875" style="164" customWidth="1"/>
    <col min="14097" max="14097" width="17.5703125" style="164" customWidth="1"/>
    <col min="14098" max="14336" width="8" style="164"/>
    <col min="14337" max="14337" width="7.28515625" style="164" customWidth="1"/>
    <col min="14338" max="14338" width="3.42578125" style="164" customWidth="1"/>
    <col min="14339" max="14339" width="48.140625" style="164" customWidth="1"/>
    <col min="14340" max="14340" width="8" style="164" customWidth="1"/>
    <col min="14341" max="14341" width="9.5703125" style="164" customWidth="1"/>
    <col min="14342" max="14342" width="10.42578125" style="164" customWidth="1"/>
    <col min="14343" max="14343" width="11.42578125" style="164" customWidth="1"/>
    <col min="14344" max="14344" width="9" style="164" bestFit="1" customWidth="1"/>
    <col min="14345" max="14345" width="1" style="164" customWidth="1"/>
    <col min="14346" max="14348" width="8" style="164" customWidth="1"/>
    <col min="14349" max="14349" width="16.7109375" style="164" customWidth="1"/>
    <col min="14350" max="14350" width="9.42578125" style="164" customWidth="1"/>
    <col min="14351" max="14351" width="10.5703125" style="164" customWidth="1"/>
    <col min="14352" max="14352" width="10.85546875" style="164" customWidth="1"/>
    <col min="14353" max="14353" width="17.5703125" style="164" customWidth="1"/>
    <col min="14354" max="14592" width="8" style="164"/>
    <col min="14593" max="14593" width="7.28515625" style="164" customWidth="1"/>
    <col min="14594" max="14594" width="3.42578125" style="164" customWidth="1"/>
    <col min="14595" max="14595" width="48.140625" style="164" customWidth="1"/>
    <col min="14596" max="14596" width="8" style="164" customWidth="1"/>
    <col min="14597" max="14597" width="9.5703125" style="164" customWidth="1"/>
    <col min="14598" max="14598" width="10.42578125" style="164" customWidth="1"/>
    <col min="14599" max="14599" width="11.42578125" style="164" customWidth="1"/>
    <col min="14600" max="14600" width="9" style="164" bestFit="1" customWidth="1"/>
    <col min="14601" max="14601" width="1" style="164" customWidth="1"/>
    <col min="14602" max="14604" width="8" style="164" customWidth="1"/>
    <col min="14605" max="14605" width="16.7109375" style="164" customWidth="1"/>
    <col min="14606" max="14606" width="9.42578125" style="164" customWidth="1"/>
    <col min="14607" max="14607" width="10.5703125" style="164" customWidth="1"/>
    <col min="14608" max="14608" width="10.85546875" style="164" customWidth="1"/>
    <col min="14609" max="14609" width="17.5703125" style="164" customWidth="1"/>
    <col min="14610" max="14848" width="8" style="164"/>
    <col min="14849" max="14849" width="7.28515625" style="164" customWidth="1"/>
    <col min="14850" max="14850" width="3.42578125" style="164" customWidth="1"/>
    <col min="14851" max="14851" width="48.140625" style="164" customWidth="1"/>
    <col min="14852" max="14852" width="8" style="164" customWidth="1"/>
    <col min="14853" max="14853" width="9.5703125" style="164" customWidth="1"/>
    <col min="14854" max="14854" width="10.42578125" style="164" customWidth="1"/>
    <col min="14855" max="14855" width="11.42578125" style="164" customWidth="1"/>
    <col min="14856" max="14856" width="9" style="164" bestFit="1" customWidth="1"/>
    <col min="14857" max="14857" width="1" style="164" customWidth="1"/>
    <col min="14858" max="14860" width="8" style="164" customWidth="1"/>
    <col min="14861" max="14861" width="16.7109375" style="164" customWidth="1"/>
    <col min="14862" max="14862" width="9.42578125" style="164" customWidth="1"/>
    <col min="14863" max="14863" width="10.5703125" style="164" customWidth="1"/>
    <col min="14864" max="14864" width="10.85546875" style="164" customWidth="1"/>
    <col min="14865" max="14865" width="17.5703125" style="164" customWidth="1"/>
    <col min="14866" max="15104" width="8" style="164"/>
    <col min="15105" max="15105" width="7.28515625" style="164" customWidth="1"/>
    <col min="15106" max="15106" width="3.42578125" style="164" customWidth="1"/>
    <col min="15107" max="15107" width="48.140625" style="164" customWidth="1"/>
    <col min="15108" max="15108" width="8" style="164" customWidth="1"/>
    <col min="15109" max="15109" width="9.5703125" style="164" customWidth="1"/>
    <col min="15110" max="15110" width="10.42578125" style="164" customWidth="1"/>
    <col min="15111" max="15111" width="11.42578125" style="164" customWidth="1"/>
    <col min="15112" max="15112" width="9" style="164" bestFit="1" customWidth="1"/>
    <col min="15113" max="15113" width="1" style="164" customWidth="1"/>
    <col min="15114" max="15116" width="8" style="164" customWidth="1"/>
    <col min="15117" max="15117" width="16.7109375" style="164" customWidth="1"/>
    <col min="15118" max="15118" width="9.42578125" style="164" customWidth="1"/>
    <col min="15119" max="15119" width="10.5703125" style="164" customWidth="1"/>
    <col min="15120" max="15120" width="10.85546875" style="164" customWidth="1"/>
    <col min="15121" max="15121" width="17.5703125" style="164" customWidth="1"/>
    <col min="15122" max="15360" width="8" style="164"/>
    <col min="15361" max="15361" width="7.28515625" style="164" customWidth="1"/>
    <col min="15362" max="15362" width="3.42578125" style="164" customWidth="1"/>
    <col min="15363" max="15363" width="48.140625" style="164" customWidth="1"/>
    <col min="15364" max="15364" width="8" style="164" customWidth="1"/>
    <col min="15365" max="15365" width="9.5703125" style="164" customWidth="1"/>
    <col min="15366" max="15366" width="10.42578125" style="164" customWidth="1"/>
    <col min="15367" max="15367" width="11.42578125" style="164" customWidth="1"/>
    <col min="15368" max="15368" width="9" style="164" bestFit="1" customWidth="1"/>
    <col min="15369" max="15369" width="1" style="164" customWidth="1"/>
    <col min="15370" max="15372" width="8" style="164" customWidth="1"/>
    <col min="15373" max="15373" width="16.7109375" style="164" customWidth="1"/>
    <col min="15374" max="15374" width="9.42578125" style="164" customWidth="1"/>
    <col min="15375" max="15375" width="10.5703125" style="164" customWidth="1"/>
    <col min="15376" max="15376" width="10.85546875" style="164" customWidth="1"/>
    <col min="15377" max="15377" width="17.5703125" style="164" customWidth="1"/>
    <col min="15378" max="15616" width="8" style="164"/>
    <col min="15617" max="15617" width="7.28515625" style="164" customWidth="1"/>
    <col min="15618" max="15618" width="3.42578125" style="164" customWidth="1"/>
    <col min="15619" max="15619" width="48.140625" style="164" customWidth="1"/>
    <col min="15620" max="15620" width="8" style="164" customWidth="1"/>
    <col min="15621" max="15621" width="9.5703125" style="164" customWidth="1"/>
    <col min="15622" max="15622" width="10.42578125" style="164" customWidth="1"/>
    <col min="15623" max="15623" width="11.42578125" style="164" customWidth="1"/>
    <col min="15624" max="15624" width="9" style="164" bestFit="1" customWidth="1"/>
    <col min="15625" max="15625" width="1" style="164" customWidth="1"/>
    <col min="15626" max="15628" width="8" style="164" customWidth="1"/>
    <col min="15629" max="15629" width="16.7109375" style="164" customWidth="1"/>
    <col min="15630" max="15630" width="9.42578125" style="164" customWidth="1"/>
    <col min="15631" max="15631" width="10.5703125" style="164" customWidth="1"/>
    <col min="15632" max="15632" width="10.85546875" style="164" customWidth="1"/>
    <col min="15633" max="15633" width="17.5703125" style="164" customWidth="1"/>
    <col min="15634" max="15872" width="8" style="164"/>
    <col min="15873" max="15873" width="7.28515625" style="164" customWidth="1"/>
    <col min="15874" max="15874" width="3.42578125" style="164" customWidth="1"/>
    <col min="15875" max="15875" width="48.140625" style="164" customWidth="1"/>
    <col min="15876" max="15876" width="8" style="164" customWidth="1"/>
    <col min="15877" max="15877" width="9.5703125" style="164" customWidth="1"/>
    <col min="15878" max="15878" width="10.42578125" style="164" customWidth="1"/>
    <col min="15879" max="15879" width="11.42578125" style="164" customWidth="1"/>
    <col min="15880" max="15880" width="9" style="164" bestFit="1" customWidth="1"/>
    <col min="15881" max="15881" width="1" style="164" customWidth="1"/>
    <col min="15882" max="15884" width="8" style="164" customWidth="1"/>
    <col min="15885" max="15885" width="16.7109375" style="164" customWidth="1"/>
    <col min="15886" max="15886" width="9.42578125" style="164" customWidth="1"/>
    <col min="15887" max="15887" width="10.5703125" style="164" customWidth="1"/>
    <col min="15888" max="15888" width="10.85546875" style="164" customWidth="1"/>
    <col min="15889" max="15889" width="17.5703125" style="164" customWidth="1"/>
    <col min="15890" max="16128" width="8" style="164"/>
    <col min="16129" max="16129" width="7.28515625" style="164" customWidth="1"/>
    <col min="16130" max="16130" width="3.42578125" style="164" customWidth="1"/>
    <col min="16131" max="16131" width="48.140625" style="164" customWidth="1"/>
    <col min="16132" max="16132" width="8" style="164" customWidth="1"/>
    <col min="16133" max="16133" width="9.5703125" style="164" customWidth="1"/>
    <col min="16134" max="16134" width="10.42578125" style="164" customWidth="1"/>
    <col min="16135" max="16135" width="11.42578125" style="164" customWidth="1"/>
    <col min="16136" max="16136" width="9" style="164" bestFit="1" customWidth="1"/>
    <col min="16137" max="16137" width="1" style="164" customWidth="1"/>
    <col min="16138" max="16140" width="8" style="164" customWidth="1"/>
    <col min="16141" max="16141" width="16.7109375" style="164" customWidth="1"/>
    <col min="16142" max="16142" width="9.42578125" style="164" customWidth="1"/>
    <col min="16143" max="16143" width="10.5703125" style="164" customWidth="1"/>
    <col min="16144" max="16144" width="10.85546875" style="164" customWidth="1"/>
    <col min="16145" max="16145" width="17.5703125" style="164" customWidth="1"/>
    <col min="16146" max="16384" width="8" style="164"/>
  </cols>
  <sheetData>
    <row r="1" spans="1:22" ht="32.25" customHeight="1">
      <c r="A1" s="936" t="s">
        <v>64</v>
      </c>
      <c r="B1" s="936"/>
      <c r="C1" s="936"/>
      <c r="D1" s="936"/>
      <c r="E1" s="936"/>
      <c r="F1" s="936"/>
      <c r="G1" s="936"/>
      <c r="H1" s="936"/>
    </row>
    <row r="2" spans="1:22" s="288" customFormat="1" ht="18.75">
      <c r="A2" s="289"/>
      <c r="B2" s="289"/>
      <c r="C2" s="289"/>
      <c r="D2" s="290"/>
      <c r="E2" s="291"/>
      <c r="F2" s="292"/>
      <c r="G2" s="293"/>
      <c r="H2" s="294"/>
      <c r="S2" s="288" t="s">
        <v>268</v>
      </c>
      <c r="T2" s="338" t="s">
        <v>40</v>
      </c>
      <c r="U2" s="371" t="s">
        <v>71</v>
      </c>
      <c r="V2" s="371" t="s">
        <v>47</v>
      </c>
    </row>
    <row r="3" spans="1:22" s="288" customFormat="1" ht="18.75">
      <c r="A3" s="291">
        <v>1</v>
      </c>
      <c r="B3" s="294"/>
      <c r="C3" s="289" t="s">
        <v>158</v>
      </c>
      <c r="D3" s="296">
        <v>1</v>
      </c>
      <c r="E3" s="291" t="s">
        <v>73</v>
      </c>
      <c r="F3" s="297">
        <v>238</v>
      </c>
      <c r="G3" s="298" t="s">
        <v>12</v>
      </c>
      <c r="H3" s="299"/>
      <c r="S3" s="368" t="s">
        <v>239</v>
      </c>
      <c r="T3" s="372">
        <v>12</v>
      </c>
      <c r="U3" s="373">
        <v>10</v>
      </c>
      <c r="V3" s="369">
        <f>T3*U3</f>
        <v>120</v>
      </c>
    </row>
    <row r="4" spans="1:22" s="288" customFormat="1" ht="18.75">
      <c r="A4" s="291">
        <v>2</v>
      </c>
      <c r="B4" s="289"/>
      <c r="C4" s="289" t="s">
        <v>159</v>
      </c>
      <c r="D4" s="296">
        <v>1</v>
      </c>
      <c r="E4" s="291" t="s">
        <v>73</v>
      </c>
      <c r="F4" s="300">
        <v>288</v>
      </c>
      <c r="G4" s="298" t="s">
        <v>12</v>
      </c>
      <c r="H4" s="299"/>
      <c r="S4" s="368" t="s">
        <v>240</v>
      </c>
      <c r="T4" s="369">
        <v>33</v>
      </c>
      <c r="U4" s="369">
        <v>16.25</v>
      </c>
      <c r="V4" s="369">
        <f t="shared" ref="V4:V12" si="0">T4*U4</f>
        <v>536.25</v>
      </c>
    </row>
    <row r="5" spans="1:22" s="288" customFormat="1" ht="18.75">
      <c r="A5" s="291">
        <v>3</v>
      </c>
      <c r="B5" s="289"/>
      <c r="C5" s="289" t="s">
        <v>160</v>
      </c>
      <c r="D5" s="296">
        <v>1</v>
      </c>
      <c r="E5" s="291" t="s">
        <v>73</v>
      </c>
      <c r="F5" s="297">
        <v>352</v>
      </c>
      <c r="G5" s="298" t="s">
        <v>12</v>
      </c>
      <c r="H5" s="289"/>
      <c r="I5" s="301"/>
      <c r="S5" s="368" t="s">
        <v>241</v>
      </c>
      <c r="T5" s="369">
        <v>9</v>
      </c>
      <c r="U5" s="369">
        <v>6.25</v>
      </c>
      <c r="V5" s="369">
        <f t="shared" si="0"/>
        <v>56.25</v>
      </c>
    </row>
    <row r="6" spans="1:22" s="288" customFormat="1" ht="18.75">
      <c r="A6" s="291">
        <v>4</v>
      </c>
      <c r="B6" s="289"/>
      <c r="C6" s="289" t="s">
        <v>161</v>
      </c>
      <c r="D6" s="296">
        <v>1</v>
      </c>
      <c r="E6" s="291" t="s">
        <v>73</v>
      </c>
      <c r="F6" s="297">
        <v>420</v>
      </c>
      <c r="G6" s="298" t="s">
        <v>12</v>
      </c>
      <c r="H6" s="289"/>
      <c r="I6" s="301"/>
      <c r="S6" s="368" t="s">
        <v>242</v>
      </c>
      <c r="T6" s="369">
        <v>9</v>
      </c>
      <c r="U6" s="369">
        <v>1.25</v>
      </c>
      <c r="V6" s="369">
        <f t="shared" si="0"/>
        <v>11.25</v>
      </c>
    </row>
    <row r="7" spans="1:22" s="288" customFormat="1" ht="18.75">
      <c r="A7" s="291">
        <v>5</v>
      </c>
      <c r="B7" s="294"/>
      <c r="C7" s="289" t="s">
        <v>162</v>
      </c>
      <c r="D7" s="296">
        <v>1</v>
      </c>
      <c r="E7" s="291" t="s">
        <v>73</v>
      </c>
      <c r="F7" s="297">
        <v>352</v>
      </c>
      <c r="G7" s="298" t="s">
        <v>12</v>
      </c>
      <c r="H7" s="299"/>
      <c r="S7" s="368" t="s">
        <v>243</v>
      </c>
      <c r="T7" s="369">
        <v>9</v>
      </c>
      <c r="U7" s="369">
        <v>1.25</v>
      </c>
      <c r="V7" s="369">
        <f t="shared" si="0"/>
        <v>11.25</v>
      </c>
    </row>
    <row r="8" spans="1:22" s="288" customFormat="1" ht="18.75">
      <c r="A8" s="291">
        <v>6</v>
      </c>
      <c r="B8" s="289"/>
      <c r="C8" s="289" t="s">
        <v>163</v>
      </c>
      <c r="D8" s="296">
        <v>1</v>
      </c>
      <c r="E8" s="291" t="s">
        <v>73</v>
      </c>
      <c r="F8" s="297">
        <v>420</v>
      </c>
      <c r="G8" s="298" t="s">
        <v>12</v>
      </c>
      <c r="H8" s="289"/>
      <c r="I8" s="301"/>
      <c r="S8" s="368" t="s">
        <v>244</v>
      </c>
      <c r="T8" s="369">
        <v>9</v>
      </c>
      <c r="U8" s="369">
        <v>7.75</v>
      </c>
      <c r="V8" s="369">
        <f t="shared" si="0"/>
        <v>69.75</v>
      </c>
    </row>
    <row r="9" spans="1:22" s="288" customFormat="1" ht="18.75">
      <c r="A9" s="291">
        <v>7</v>
      </c>
      <c r="B9" s="294"/>
      <c r="C9" s="289" t="s">
        <v>164</v>
      </c>
      <c r="D9" s="296">
        <v>1</v>
      </c>
      <c r="E9" s="291" t="s">
        <v>73</v>
      </c>
      <c r="F9" s="297">
        <v>446</v>
      </c>
      <c r="G9" s="298" t="s">
        <v>12</v>
      </c>
      <c r="H9" s="299"/>
      <c r="S9" s="368" t="s">
        <v>245</v>
      </c>
      <c r="T9" s="369">
        <v>21</v>
      </c>
      <c r="U9" s="369">
        <v>2</v>
      </c>
      <c r="V9" s="369">
        <f t="shared" si="0"/>
        <v>42</v>
      </c>
    </row>
    <row r="10" spans="1:22" s="288" customFormat="1" ht="18.75">
      <c r="A10" s="291">
        <v>8</v>
      </c>
      <c r="B10" s="289"/>
      <c r="C10" s="289" t="s">
        <v>165</v>
      </c>
      <c r="D10" s="296">
        <v>1</v>
      </c>
      <c r="E10" s="291" t="s">
        <v>73</v>
      </c>
      <c r="F10" s="297">
        <v>500</v>
      </c>
      <c r="G10" s="298" t="s">
        <v>12</v>
      </c>
      <c r="H10" s="289"/>
      <c r="I10" s="301"/>
      <c r="S10" s="374" t="s">
        <v>246</v>
      </c>
      <c r="T10" s="375">
        <v>9</v>
      </c>
      <c r="U10" s="375">
        <v>3</v>
      </c>
      <c r="V10" s="369">
        <f t="shared" si="0"/>
        <v>27</v>
      </c>
    </row>
    <row r="11" spans="1:22" s="288" customFormat="1" ht="18.75">
      <c r="A11" s="291">
        <v>9</v>
      </c>
      <c r="B11" s="289"/>
      <c r="C11" s="289" t="s">
        <v>166</v>
      </c>
      <c r="D11" s="296">
        <v>1</v>
      </c>
      <c r="E11" s="291" t="s">
        <v>167</v>
      </c>
      <c r="F11" s="366">
        <v>100</v>
      </c>
      <c r="G11" s="298" t="s">
        <v>12</v>
      </c>
      <c r="H11" s="299"/>
      <c r="S11" s="374" t="s">
        <v>250</v>
      </c>
      <c r="T11" s="375">
        <v>9</v>
      </c>
      <c r="U11" s="375">
        <v>7</v>
      </c>
      <c r="V11" s="369">
        <f t="shared" si="0"/>
        <v>63</v>
      </c>
    </row>
    <row r="12" spans="1:22" s="288" customFormat="1" ht="21.75">
      <c r="A12" s="291">
        <v>10</v>
      </c>
      <c r="B12" s="289"/>
      <c r="C12" s="249"/>
      <c r="D12" s="296"/>
      <c r="E12" s="291"/>
      <c r="F12" s="297"/>
      <c r="G12" s="298" t="s">
        <v>12</v>
      </c>
      <c r="H12" s="289"/>
      <c r="I12" s="301"/>
      <c r="S12" s="368" t="s">
        <v>251</v>
      </c>
      <c r="T12" s="368">
        <v>1</v>
      </c>
      <c r="U12" s="369">
        <v>153</v>
      </c>
      <c r="V12" s="369">
        <f t="shared" si="0"/>
        <v>153</v>
      </c>
    </row>
    <row r="13" spans="1:22" s="288" customFormat="1" ht="21.75">
      <c r="A13" s="291">
        <v>11</v>
      </c>
      <c r="B13" s="289"/>
      <c r="C13" s="249"/>
      <c r="D13" s="296"/>
      <c r="E13" s="291"/>
      <c r="F13" s="297"/>
      <c r="G13" s="298" t="s">
        <v>12</v>
      </c>
      <c r="H13" s="289"/>
      <c r="I13" s="301"/>
      <c r="S13" s="368" t="s">
        <v>47</v>
      </c>
      <c r="T13" s="368"/>
      <c r="U13" s="369"/>
      <c r="V13" s="369">
        <f>SUM(V3:V12)</f>
        <v>1089.75</v>
      </c>
    </row>
    <row r="14" spans="1:22" s="288" customFormat="1" ht="21.75">
      <c r="A14" s="291">
        <v>12</v>
      </c>
      <c r="B14" s="294"/>
      <c r="C14" s="249"/>
      <c r="D14" s="296"/>
      <c r="E14" s="291"/>
      <c r="F14" s="362"/>
      <c r="G14" s="298" t="s">
        <v>12</v>
      </c>
      <c r="H14" s="299"/>
      <c r="S14" s="368" t="s">
        <v>247</v>
      </c>
      <c r="T14" s="368">
        <v>9</v>
      </c>
      <c r="U14" s="369"/>
      <c r="V14" s="370">
        <f>V13/9</f>
        <v>121.08333333333333</v>
      </c>
    </row>
    <row r="15" spans="1:22" s="288" customFormat="1" ht="21.75">
      <c r="A15" s="291">
        <v>13</v>
      </c>
      <c r="B15" s="289"/>
      <c r="C15" s="249"/>
      <c r="D15" s="296"/>
      <c r="E15" s="291"/>
      <c r="F15" s="364"/>
      <c r="G15" s="298" t="s">
        <v>12</v>
      </c>
      <c r="H15" s="299"/>
      <c r="U15" s="376" t="s">
        <v>252</v>
      </c>
      <c r="V15" s="376">
        <v>121</v>
      </c>
    </row>
    <row r="16" spans="1:22" s="288" customFormat="1" ht="21.75">
      <c r="A16" s="291">
        <v>14</v>
      </c>
      <c r="B16" s="289"/>
      <c r="C16" s="249"/>
      <c r="D16" s="296"/>
      <c r="E16" s="291"/>
      <c r="F16" s="364"/>
      <c r="G16" s="298" t="s">
        <v>12</v>
      </c>
      <c r="H16" s="299"/>
      <c r="U16" s="367"/>
      <c r="V16" s="367"/>
    </row>
    <row r="17" spans="1:22" s="288" customFormat="1" ht="21.75">
      <c r="A17" s="291">
        <v>15</v>
      </c>
      <c r="B17" s="289"/>
      <c r="C17" s="249"/>
      <c r="D17" s="296"/>
      <c r="E17" s="291"/>
      <c r="F17" s="365"/>
      <c r="G17" s="298" t="s">
        <v>12</v>
      </c>
      <c r="H17" s="289"/>
      <c r="I17" s="301"/>
      <c r="U17" s="367"/>
      <c r="V17" s="367"/>
    </row>
    <row r="18" spans="1:22" s="288" customFormat="1" ht="21.75">
      <c r="A18" s="291">
        <v>16</v>
      </c>
      <c r="B18" s="289"/>
      <c r="C18" s="249"/>
      <c r="D18" s="296"/>
      <c r="E18" s="291"/>
      <c r="F18" s="300"/>
      <c r="G18" s="298" t="s">
        <v>12</v>
      </c>
      <c r="H18" s="299"/>
      <c r="U18" s="367"/>
      <c r="V18" s="367"/>
    </row>
    <row r="19" spans="1:22" s="288" customFormat="1" ht="21.75">
      <c r="A19" s="291">
        <v>17</v>
      </c>
      <c r="B19" s="289"/>
      <c r="C19" s="249"/>
      <c r="D19" s="296"/>
      <c r="E19" s="291"/>
      <c r="F19" s="300"/>
      <c r="G19" s="298" t="s">
        <v>12</v>
      </c>
      <c r="H19" s="299"/>
      <c r="U19" s="367"/>
      <c r="V19" s="367"/>
    </row>
    <row r="20" spans="1:22" s="288" customFormat="1" ht="21.75">
      <c r="A20" s="291">
        <v>18</v>
      </c>
      <c r="B20" s="289"/>
      <c r="C20" s="249"/>
      <c r="D20" s="296"/>
      <c r="E20" s="291"/>
      <c r="F20" s="364"/>
      <c r="G20" s="298" t="s">
        <v>12</v>
      </c>
      <c r="H20" s="299"/>
      <c r="U20" s="367"/>
      <c r="V20" s="367"/>
    </row>
    <row r="21" spans="1:22" s="288" customFormat="1" ht="21.75">
      <c r="A21" s="291">
        <v>19</v>
      </c>
      <c r="B21" s="289"/>
      <c r="C21" s="249"/>
      <c r="D21" s="296"/>
      <c r="E21" s="291"/>
      <c r="F21" s="365"/>
      <c r="G21" s="298" t="s">
        <v>12</v>
      </c>
      <c r="H21" s="289"/>
      <c r="I21" s="301"/>
      <c r="U21" s="367"/>
      <c r="V21" s="367"/>
    </row>
    <row r="22" spans="1:22" s="288" customFormat="1" ht="21.75">
      <c r="A22" s="291">
        <v>20</v>
      </c>
      <c r="B22" s="289"/>
      <c r="C22" s="249"/>
      <c r="D22" s="296"/>
      <c r="E22" s="291"/>
      <c r="F22" s="366"/>
      <c r="G22" s="298" t="s">
        <v>12</v>
      </c>
      <c r="H22" s="299"/>
      <c r="U22" s="367"/>
      <c r="V22" s="367"/>
    </row>
    <row r="23" spans="1:22" s="288" customFormat="1" ht="21.75">
      <c r="A23" s="291">
        <v>21</v>
      </c>
      <c r="B23" s="289"/>
      <c r="C23" s="249"/>
      <c r="D23" s="296"/>
      <c r="E23" s="291"/>
      <c r="F23" s="300"/>
      <c r="G23" s="298" t="s">
        <v>12</v>
      </c>
      <c r="H23" s="299"/>
      <c r="U23" s="367"/>
      <c r="V23" s="367"/>
    </row>
    <row r="24" spans="1:22" s="288" customFormat="1" ht="18.75">
      <c r="A24" s="291"/>
      <c r="B24" s="289"/>
      <c r="C24" s="289"/>
      <c r="D24" s="296"/>
      <c r="E24" s="291"/>
      <c r="F24" s="356"/>
      <c r="G24" s="298"/>
      <c r="H24" s="299"/>
      <c r="U24" s="367"/>
      <c r="V24" s="367"/>
    </row>
    <row r="25" spans="1:22" s="168" customFormat="1" ht="21.75">
      <c r="A25" s="937" t="s">
        <v>2</v>
      </c>
      <c r="B25" s="937" t="s">
        <v>3</v>
      </c>
      <c r="C25" s="939"/>
      <c r="D25" s="940" t="s">
        <v>40</v>
      </c>
      <c r="E25" s="940" t="s">
        <v>5</v>
      </c>
      <c r="F25" s="167" t="s">
        <v>10</v>
      </c>
      <c r="G25" s="167" t="s">
        <v>65</v>
      </c>
      <c r="H25" s="937" t="s">
        <v>9</v>
      </c>
      <c r="O25" s="169"/>
      <c r="S25" s="288"/>
      <c r="T25" s="288"/>
      <c r="U25" s="367"/>
      <c r="V25" s="367"/>
    </row>
    <row r="26" spans="1:22" s="168" customFormat="1" ht="21.75">
      <c r="A26" s="938"/>
      <c r="B26" s="938"/>
      <c r="C26" s="938"/>
      <c r="D26" s="941"/>
      <c r="E26" s="941"/>
      <c r="F26" s="171" t="s">
        <v>66</v>
      </c>
      <c r="G26" s="171" t="s">
        <v>66</v>
      </c>
      <c r="H26" s="938"/>
      <c r="L26" s="276"/>
      <c r="M26" s="276"/>
      <c r="N26" s="276"/>
      <c r="O26" s="355"/>
      <c r="P26" s="276"/>
      <c r="S26" s="288"/>
      <c r="T26" s="288"/>
      <c r="U26" s="367"/>
      <c r="V26" s="367"/>
    </row>
    <row r="27" spans="1:22" ht="21.75">
      <c r="A27" s="236">
        <v>1</v>
      </c>
      <c r="B27" s="212" t="s">
        <v>248</v>
      </c>
      <c r="C27" s="213"/>
      <c r="D27" s="214" t="s">
        <v>68</v>
      </c>
      <c r="E27" s="215" t="s">
        <v>68</v>
      </c>
      <c r="F27" s="357" t="s">
        <v>68</v>
      </c>
      <c r="G27" s="217" t="s">
        <v>68</v>
      </c>
      <c r="H27" s="218" t="s">
        <v>68</v>
      </c>
    </row>
    <row r="28" spans="1:22" ht="21.75">
      <c r="A28" s="195"/>
      <c r="B28" s="181" t="s">
        <v>254</v>
      </c>
      <c r="C28" s="182"/>
      <c r="D28" s="195"/>
      <c r="E28" s="195"/>
      <c r="F28" s="358" t="s">
        <v>68</v>
      </c>
      <c r="G28" s="186" t="s">
        <v>68</v>
      </c>
      <c r="H28" s="187" t="s">
        <v>68</v>
      </c>
    </row>
    <row r="29" spans="1:22" ht="21.75">
      <c r="A29" s="195"/>
      <c r="B29" s="191"/>
      <c r="C29" s="182" t="s">
        <v>249</v>
      </c>
      <c r="D29" s="192">
        <v>0.4</v>
      </c>
      <c r="E29" s="184" t="s">
        <v>73</v>
      </c>
      <c r="F29" s="359">
        <f>F3</f>
        <v>238</v>
      </c>
      <c r="G29" s="186">
        <f>D29*F29</f>
        <v>95.2</v>
      </c>
      <c r="H29" s="193"/>
    </row>
    <row r="30" spans="1:22" ht="21.75">
      <c r="A30" s="195"/>
      <c r="B30" s="191"/>
      <c r="C30" s="182" t="s">
        <v>253</v>
      </c>
      <c r="D30" s="192">
        <v>1</v>
      </c>
      <c r="E30" s="184" t="s">
        <v>22</v>
      </c>
      <c r="F30" s="358">
        <v>121</v>
      </c>
      <c r="G30" s="186">
        <f>D30*F30</f>
        <v>121</v>
      </c>
      <c r="H30" s="195"/>
    </row>
    <row r="31" spans="1:22" ht="21.75">
      <c r="A31" s="195"/>
      <c r="B31" s="191"/>
      <c r="C31" s="182" t="s">
        <v>77</v>
      </c>
      <c r="D31" s="183">
        <v>0.11</v>
      </c>
      <c r="E31" s="184" t="s">
        <v>78</v>
      </c>
      <c r="F31" s="192">
        <f>F11</f>
        <v>100</v>
      </c>
      <c r="G31" s="186">
        <f>D31*F31</f>
        <v>11</v>
      </c>
      <c r="H31" s="195"/>
    </row>
    <row r="32" spans="1:22" ht="21.75">
      <c r="A32" s="195"/>
      <c r="B32" s="191"/>
      <c r="C32" s="182" t="s">
        <v>80</v>
      </c>
      <c r="D32" s="183">
        <v>1</v>
      </c>
      <c r="E32" s="184" t="s">
        <v>22</v>
      </c>
      <c r="F32" s="192">
        <v>5</v>
      </c>
      <c r="G32" s="186">
        <f>D32*F32</f>
        <v>5</v>
      </c>
      <c r="H32" s="195"/>
    </row>
    <row r="33" spans="1:22" ht="21.75">
      <c r="A33" s="207"/>
      <c r="B33" s="201"/>
      <c r="C33" s="202" t="s">
        <v>266</v>
      </c>
      <c r="D33" s="203">
        <v>1</v>
      </c>
      <c r="E33" s="204" t="s">
        <v>22</v>
      </c>
      <c r="F33" s="204" t="s">
        <v>83</v>
      </c>
      <c r="G33" s="206">
        <f>SUM(G29:G32)</f>
        <v>232.2</v>
      </c>
      <c r="H33" s="207"/>
    </row>
    <row r="34" spans="1:22" ht="21.75">
      <c r="A34" s="236">
        <v>2</v>
      </c>
      <c r="B34" s="212" t="s">
        <v>262</v>
      </c>
      <c r="C34" s="213"/>
      <c r="D34" s="214" t="s">
        <v>68</v>
      </c>
      <c r="E34" s="215" t="s">
        <v>68</v>
      </c>
      <c r="F34" s="357" t="s">
        <v>68</v>
      </c>
      <c r="G34" s="217" t="s">
        <v>68</v>
      </c>
      <c r="H34" s="218" t="s">
        <v>68</v>
      </c>
      <c r="S34" s="288" t="s">
        <v>269</v>
      </c>
      <c r="T34" s="338" t="s">
        <v>40</v>
      </c>
      <c r="U34" s="371" t="s">
        <v>71</v>
      </c>
      <c r="V34" s="371" t="s">
        <v>47</v>
      </c>
    </row>
    <row r="35" spans="1:22" ht="21.75">
      <c r="A35" s="195"/>
      <c r="B35" s="181" t="s">
        <v>263</v>
      </c>
      <c r="C35" s="182"/>
      <c r="D35" s="195"/>
      <c r="E35" s="195"/>
      <c r="F35" s="358" t="s">
        <v>68</v>
      </c>
      <c r="G35" s="186" t="s">
        <v>68</v>
      </c>
      <c r="H35" s="187" t="s">
        <v>68</v>
      </c>
      <c r="S35" s="368" t="s">
        <v>239</v>
      </c>
      <c r="T35" s="372">
        <v>12</v>
      </c>
      <c r="U35" s="373">
        <v>26.33</v>
      </c>
      <c r="V35" s="369">
        <f t="shared" ref="V35:V42" si="1">T35*U35</f>
        <v>315.95999999999998</v>
      </c>
    </row>
    <row r="36" spans="1:22" ht="21.75">
      <c r="A36" s="195"/>
      <c r="B36" s="191"/>
      <c r="C36" s="182" t="s">
        <v>249</v>
      </c>
      <c r="D36" s="192">
        <v>0.38</v>
      </c>
      <c r="E36" s="184" t="s">
        <v>73</v>
      </c>
      <c r="F36" s="359">
        <f>F3</f>
        <v>238</v>
      </c>
      <c r="G36" s="186">
        <f>D36*F36</f>
        <v>90.44</v>
      </c>
      <c r="H36" s="193"/>
      <c r="S36" s="368" t="s">
        <v>255</v>
      </c>
      <c r="T36" s="369">
        <v>9</v>
      </c>
      <c r="U36" s="369">
        <v>31.94</v>
      </c>
      <c r="V36" s="369">
        <f t="shared" si="1"/>
        <v>287.46000000000004</v>
      </c>
    </row>
    <row r="37" spans="1:22" ht="21.75">
      <c r="A37" s="195"/>
      <c r="B37" s="191"/>
      <c r="C37" s="182" t="s">
        <v>264</v>
      </c>
      <c r="D37" s="192">
        <v>1.1000000000000001</v>
      </c>
      <c r="E37" s="184" t="s">
        <v>22</v>
      </c>
      <c r="F37" s="358">
        <v>155</v>
      </c>
      <c r="G37" s="186">
        <f>D37*F37</f>
        <v>170.5</v>
      </c>
      <c r="H37" s="195"/>
      <c r="S37" s="368" t="s">
        <v>256</v>
      </c>
      <c r="T37" s="369">
        <v>18</v>
      </c>
      <c r="U37" s="369">
        <v>19</v>
      </c>
      <c r="V37" s="369">
        <f t="shared" si="1"/>
        <v>342</v>
      </c>
    </row>
    <row r="38" spans="1:22" ht="21.75">
      <c r="A38" s="207"/>
      <c r="B38" s="201"/>
      <c r="C38" s="202" t="s">
        <v>265</v>
      </c>
      <c r="D38" s="203">
        <v>1</v>
      </c>
      <c r="E38" s="204" t="s">
        <v>22</v>
      </c>
      <c r="F38" s="204" t="s">
        <v>83</v>
      </c>
      <c r="G38" s="206">
        <f>SUM(G36:G37)</f>
        <v>260.94</v>
      </c>
      <c r="H38" s="207"/>
      <c r="S38" s="368" t="s">
        <v>257</v>
      </c>
      <c r="T38" s="369">
        <v>8</v>
      </c>
      <c r="U38" s="369">
        <v>38</v>
      </c>
      <c r="V38" s="369">
        <f t="shared" si="1"/>
        <v>304</v>
      </c>
    </row>
    <row r="39" spans="1:22" ht="21.75">
      <c r="A39" s="236">
        <v>3</v>
      </c>
      <c r="B39" s="212" t="s">
        <v>267</v>
      </c>
      <c r="C39" s="213"/>
      <c r="D39" s="214" t="s">
        <v>68</v>
      </c>
      <c r="E39" s="215" t="s">
        <v>68</v>
      </c>
      <c r="F39" s="357" t="s">
        <v>68</v>
      </c>
      <c r="G39" s="217" t="s">
        <v>68</v>
      </c>
      <c r="H39" s="218" t="s">
        <v>68</v>
      </c>
      <c r="S39" s="368" t="s">
        <v>258</v>
      </c>
      <c r="T39" s="369">
        <v>9</v>
      </c>
      <c r="U39" s="369">
        <v>6.25</v>
      </c>
      <c r="V39" s="369">
        <f t="shared" si="1"/>
        <v>56.25</v>
      </c>
    </row>
    <row r="40" spans="1:22" ht="21.75">
      <c r="A40" s="195"/>
      <c r="B40" s="181" t="s">
        <v>263</v>
      </c>
      <c r="C40" s="182"/>
      <c r="D40" s="195"/>
      <c r="E40" s="195"/>
      <c r="F40" s="358" t="s">
        <v>68</v>
      </c>
      <c r="G40" s="186" t="s">
        <v>68</v>
      </c>
      <c r="H40" s="187" t="s">
        <v>68</v>
      </c>
      <c r="S40" s="368" t="s">
        <v>259</v>
      </c>
      <c r="T40" s="369">
        <v>9</v>
      </c>
      <c r="U40" s="369">
        <v>1.25</v>
      </c>
      <c r="V40" s="369">
        <f t="shared" si="1"/>
        <v>11.25</v>
      </c>
    </row>
    <row r="41" spans="1:22" ht="21.75">
      <c r="A41" s="195"/>
      <c r="B41" s="191"/>
      <c r="C41" s="182" t="s">
        <v>249</v>
      </c>
      <c r="D41" s="192">
        <v>0.38</v>
      </c>
      <c r="E41" s="184" t="s">
        <v>73</v>
      </c>
      <c r="F41" s="359">
        <f>F3</f>
        <v>238</v>
      </c>
      <c r="G41" s="186">
        <f>D41*F41</f>
        <v>90.44</v>
      </c>
      <c r="H41" s="193"/>
      <c r="S41" s="368" t="s">
        <v>260</v>
      </c>
      <c r="T41" s="369">
        <v>9</v>
      </c>
      <c r="U41" s="369">
        <v>1.25</v>
      </c>
      <c r="V41" s="369">
        <f t="shared" si="1"/>
        <v>11.25</v>
      </c>
    </row>
    <row r="42" spans="1:22" ht="21.75">
      <c r="A42" s="195"/>
      <c r="B42" s="191"/>
      <c r="C42" s="182" t="s">
        <v>264</v>
      </c>
      <c r="D42" s="192">
        <v>1.1000000000000001</v>
      </c>
      <c r="E42" s="184" t="s">
        <v>22</v>
      </c>
      <c r="F42" s="358">
        <v>134</v>
      </c>
      <c r="G42" s="186">
        <f>D42*F42</f>
        <v>147.4</v>
      </c>
      <c r="H42" s="195"/>
      <c r="S42" s="374" t="s">
        <v>261</v>
      </c>
      <c r="T42" s="375">
        <v>9</v>
      </c>
      <c r="U42" s="375">
        <v>7.75</v>
      </c>
      <c r="V42" s="369">
        <f t="shared" si="1"/>
        <v>69.75</v>
      </c>
    </row>
    <row r="43" spans="1:22" ht="21.75">
      <c r="A43" s="207"/>
      <c r="B43" s="201"/>
      <c r="C43" s="202" t="s">
        <v>265</v>
      </c>
      <c r="D43" s="203">
        <v>1</v>
      </c>
      <c r="E43" s="204" t="s">
        <v>22</v>
      </c>
      <c r="F43" s="204" t="s">
        <v>83</v>
      </c>
      <c r="G43" s="206">
        <f>SUM(G41:G42)</f>
        <v>237.84</v>
      </c>
      <c r="H43" s="207"/>
      <c r="S43" s="368" t="s">
        <v>47</v>
      </c>
      <c r="T43" s="368"/>
      <c r="U43" s="369"/>
      <c r="V43" s="369">
        <f>SUM(V35:V42)</f>
        <v>1397.92</v>
      </c>
    </row>
    <row r="44" spans="1:22" ht="21.75">
      <c r="A44" s="236">
        <v>4</v>
      </c>
      <c r="B44" s="212" t="s">
        <v>555</v>
      </c>
      <c r="C44" s="213"/>
      <c r="D44" s="214" t="s">
        <v>68</v>
      </c>
      <c r="E44" s="215" t="s">
        <v>68</v>
      </c>
      <c r="F44" s="357" t="s">
        <v>68</v>
      </c>
      <c r="G44" s="217" t="s">
        <v>68</v>
      </c>
      <c r="H44" s="218" t="s">
        <v>68</v>
      </c>
    </row>
    <row r="45" spans="1:22" ht="21.75">
      <c r="A45" s="195"/>
      <c r="B45" s="181" t="s">
        <v>254</v>
      </c>
      <c r="C45" s="182"/>
      <c r="D45" s="195"/>
      <c r="E45" s="195"/>
      <c r="F45" s="358" t="s">
        <v>68</v>
      </c>
      <c r="G45" s="186" t="s">
        <v>68</v>
      </c>
      <c r="H45" s="187" t="s">
        <v>68</v>
      </c>
    </row>
    <row r="46" spans="1:22" ht="21.75">
      <c r="A46" s="195"/>
      <c r="B46" s="191"/>
      <c r="C46" s="182" t="s">
        <v>554</v>
      </c>
      <c r="D46" s="192">
        <v>0.4</v>
      </c>
      <c r="E46" s="184" t="s">
        <v>73</v>
      </c>
      <c r="F46" s="359">
        <f>F7</f>
        <v>352</v>
      </c>
      <c r="G46" s="186">
        <f>D46*F46</f>
        <v>140.80000000000001</v>
      </c>
      <c r="H46" s="193"/>
    </row>
    <row r="47" spans="1:22" ht="21.75">
      <c r="A47" s="195"/>
      <c r="B47" s="191"/>
      <c r="C47" s="182" t="s">
        <v>253</v>
      </c>
      <c r="D47" s="192">
        <v>1</v>
      </c>
      <c r="E47" s="184" t="s">
        <v>22</v>
      </c>
      <c r="F47" s="358">
        <v>121</v>
      </c>
      <c r="G47" s="186">
        <f>D47*F47</f>
        <v>121</v>
      </c>
      <c r="H47" s="195"/>
    </row>
    <row r="48" spans="1:22" ht="21.75">
      <c r="A48" s="195"/>
      <c r="B48" s="191"/>
      <c r="C48" s="182" t="s">
        <v>77</v>
      </c>
      <c r="D48" s="183">
        <v>0.11</v>
      </c>
      <c r="E48" s="184" t="s">
        <v>78</v>
      </c>
      <c r="F48" s="192">
        <f>F11</f>
        <v>100</v>
      </c>
      <c r="G48" s="186">
        <f>D48*F48</f>
        <v>11</v>
      </c>
      <c r="H48" s="195"/>
    </row>
    <row r="49" spans="1:22" ht="21.75">
      <c r="A49" s="195"/>
      <c r="B49" s="191"/>
      <c r="C49" s="182" t="s">
        <v>80</v>
      </c>
      <c r="D49" s="183">
        <v>1</v>
      </c>
      <c r="E49" s="184" t="s">
        <v>22</v>
      </c>
      <c r="F49" s="192">
        <v>5</v>
      </c>
      <c r="G49" s="186">
        <f>D49*F49</f>
        <v>5</v>
      </c>
      <c r="H49" s="195"/>
    </row>
    <row r="50" spans="1:22" ht="21.75">
      <c r="A50" s="207"/>
      <c r="B50" s="201"/>
      <c r="C50" s="202" t="s">
        <v>266</v>
      </c>
      <c r="D50" s="203">
        <v>1</v>
      </c>
      <c r="E50" s="204" t="s">
        <v>22</v>
      </c>
      <c r="F50" s="204" t="s">
        <v>83</v>
      </c>
      <c r="G50" s="206">
        <f>SUM(G46:G49)</f>
        <v>277.8</v>
      </c>
      <c r="H50" s="207"/>
    </row>
    <row r="51" spans="1:22" ht="21.75">
      <c r="A51" s="236">
        <v>5</v>
      </c>
      <c r="B51" s="212" t="s">
        <v>556</v>
      </c>
      <c r="C51" s="213"/>
      <c r="D51" s="214" t="s">
        <v>68</v>
      </c>
      <c r="E51" s="215" t="s">
        <v>68</v>
      </c>
      <c r="F51" s="357" t="s">
        <v>68</v>
      </c>
      <c r="G51" s="217" t="s">
        <v>68</v>
      </c>
      <c r="H51" s="218" t="s">
        <v>68</v>
      </c>
      <c r="S51" s="368" t="s">
        <v>247</v>
      </c>
      <c r="T51" s="368">
        <v>9</v>
      </c>
      <c r="U51" s="369"/>
      <c r="V51" s="370">
        <f>V43/9</f>
        <v>155.32444444444445</v>
      </c>
    </row>
    <row r="52" spans="1:22" ht="21.75">
      <c r="A52" s="195"/>
      <c r="B52" s="181" t="s">
        <v>263</v>
      </c>
      <c r="C52" s="182"/>
      <c r="D52" s="195"/>
      <c r="E52" s="195"/>
      <c r="F52" s="358" t="s">
        <v>68</v>
      </c>
      <c r="G52" s="186" t="s">
        <v>68</v>
      </c>
      <c r="H52" s="187" t="s">
        <v>68</v>
      </c>
      <c r="U52" s="376" t="s">
        <v>252</v>
      </c>
      <c r="V52" s="376">
        <v>155</v>
      </c>
    </row>
    <row r="53" spans="1:22" ht="21.75">
      <c r="A53" s="195"/>
      <c r="B53" s="191"/>
      <c r="C53" s="182" t="s">
        <v>249</v>
      </c>
      <c r="D53" s="192">
        <v>0.38</v>
      </c>
      <c r="E53" s="184" t="s">
        <v>73</v>
      </c>
      <c r="F53" s="359">
        <f>F5</f>
        <v>352</v>
      </c>
      <c r="G53" s="186">
        <f>D53*F53</f>
        <v>133.76</v>
      </c>
      <c r="H53" s="193"/>
    </row>
    <row r="54" spans="1:22" ht="21.75">
      <c r="A54" s="195"/>
      <c r="B54" s="191"/>
      <c r="C54" s="182" t="s">
        <v>264</v>
      </c>
      <c r="D54" s="192">
        <v>1.1000000000000001</v>
      </c>
      <c r="E54" s="184" t="s">
        <v>22</v>
      </c>
      <c r="F54" s="358">
        <v>134</v>
      </c>
      <c r="G54" s="186">
        <f>D54*F54</f>
        <v>147.4</v>
      </c>
      <c r="H54" s="195"/>
      <c r="S54" s="288" t="s">
        <v>270</v>
      </c>
      <c r="T54" s="338" t="s">
        <v>40</v>
      </c>
      <c r="U54" s="371" t="s">
        <v>71</v>
      </c>
      <c r="V54" s="371" t="s">
        <v>47</v>
      </c>
    </row>
    <row r="55" spans="1:22" ht="21.75">
      <c r="A55" s="207"/>
      <c r="B55" s="201"/>
      <c r="C55" s="202" t="s">
        <v>265</v>
      </c>
      <c r="D55" s="203">
        <v>1</v>
      </c>
      <c r="E55" s="204" t="s">
        <v>22</v>
      </c>
      <c r="F55" s="204" t="s">
        <v>83</v>
      </c>
      <c r="G55" s="206">
        <f>SUM(G53:G54)</f>
        <v>281.15999999999997</v>
      </c>
      <c r="H55" s="207"/>
      <c r="S55" s="368" t="s">
        <v>239</v>
      </c>
      <c r="T55" s="372">
        <v>12</v>
      </c>
      <c r="U55" s="373">
        <v>26.33</v>
      </c>
      <c r="V55" s="369">
        <f t="shared" ref="V55:V62" si="2">T55*U55</f>
        <v>315.95999999999998</v>
      </c>
    </row>
    <row r="56" spans="1:22" ht="21.75">
      <c r="A56" s="195"/>
      <c r="B56" s="191"/>
      <c r="C56" s="182"/>
      <c r="D56" s="183"/>
      <c r="E56" s="184"/>
      <c r="F56" s="360"/>
      <c r="G56" s="186"/>
      <c r="H56" s="195"/>
      <c r="S56" s="368" t="s">
        <v>255</v>
      </c>
      <c r="T56" s="369">
        <v>9</v>
      </c>
      <c r="U56" s="369">
        <v>31.94</v>
      </c>
      <c r="V56" s="369">
        <f t="shared" si="2"/>
        <v>287.46000000000004</v>
      </c>
    </row>
    <row r="57" spans="1:22" ht="21.75">
      <c r="A57" s="195"/>
      <c r="B57" s="191"/>
      <c r="C57" s="182"/>
      <c r="D57" s="377"/>
      <c r="E57" s="184"/>
      <c r="F57" s="184"/>
      <c r="G57" s="378"/>
      <c r="H57" s="195"/>
      <c r="S57" s="368" t="s">
        <v>256</v>
      </c>
      <c r="T57" s="369">
        <v>8</v>
      </c>
      <c r="U57" s="369">
        <v>19</v>
      </c>
      <c r="V57" s="369">
        <f t="shared" si="2"/>
        <v>152</v>
      </c>
    </row>
    <row r="58" spans="1:22" ht="21.75">
      <c r="A58" s="379"/>
      <c r="B58" s="181"/>
      <c r="C58" s="182"/>
      <c r="D58" s="183"/>
      <c r="E58" s="184"/>
      <c r="F58" s="358"/>
      <c r="G58" s="186"/>
      <c r="H58" s="187"/>
      <c r="S58" s="368" t="s">
        <v>257</v>
      </c>
      <c r="T58" s="369">
        <v>8</v>
      </c>
      <c r="U58" s="369">
        <v>38</v>
      </c>
      <c r="V58" s="369">
        <f t="shared" si="2"/>
        <v>304</v>
      </c>
    </row>
    <row r="59" spans="1:22" ht="21.75">
      <c r="A59" s="195"/>
      <c r="B59" s="191"/>
      <c r="C59" s="182"/>
      <c r="D59" s="192"/>
      <c r="E59" s="184"/>
      <c r="F59" s="358"/>
      <c r="G59" s="186"/>
      <c r="H59" s="195"/>
      <c r="S59" s="368" t="s">
        <v>258</v>
      </c>
      <c r="T59" s="369">
        <v>9</v>
      </c>
      <c r="U59" s="369">
        <v>6.25</v>
      </c>
      <c r="V59" s="369">
        <f t="shared" si="2"/>
        <v>56.25</v>
      </c>
    </row>
    <row r="60" spans="1:22" ht="21.75">
      <c r="A60" s="195"/>
      <c r="B60" s="191"/>
      <c r="C60" s="182"/>
      <c r="D60" s="361"/>
      <c r="E60" s="184"/>
      <c r="F60" s="192"/>
      <c r="G60" s="186"/>
      <c r="H60" s="195"/>
      <c r="S60" s="368" t="s">
        <v>259</v>
      </c>
      <c r="T60" s="369">
        <v>9</v>
      </c>
      <c r="U60" s="369">
        <v>1.25</v>
      </c>
      <c r="V60" s="369">
        <f t="shared" si="2"/>
        <v>11.25</v>
      </c>
    </row>
    <row r="61" spans="1:22" ht="21.75">
      <c r="A61" s="195"/>
      <c r="B61" s="191"/>
      <c r="C61" s="182"/>
      <c r="D61" s="183"/>
      <c r="E61" s="184"/>
      <c r="F61" s="192"/>
      <c r="G61" s="186"/>
      <c r="H61" s="195"/>
      <c r="S61" s="368" t="s">
        <v>260</v>
      </c>
      <c r="T61" s="369">
        <v>9</v>
      </c>
      <c r="U61" s="369">
        <v>1.25</v>
      </c>
      <c r="V61" s="369">
        <f t="shared" si="2"/>
        <v>11.25</v>
      </c>
    </row>
    <row r="62" spans="1:22" ht="21.75">
      <c r="A62" s="195"/>
      <c r="B62" s="191"/>
      <c r="C62" s="182"/>
      <c r="D62" s="183"/>
      <c r="E62" s="184"/>
      <c r="F62" s="360"/>
      <c r="G62" s="186"/>
      <c r="H62" s="195"/>
      <c r="S62" s="374" t="s">
        <v>261</v>
      </c>
      <c r="T62" s="375">
        <v>9</v>
      </c>
      <c r="U62" s="375">
        <v>7.75</v>
      </c>
      <c r="V62" s="369">
        <f t="shared" si="2"/>
        <v>69.75</v>
      </c>
    </row>
    <row r="63" spans="1:22" ht="21.75">
      <c r="A63" s="195"/>
      <c r="B63" s="191"/>
      <c r="C63" s="182"/>
      <c r="D63" s="377"/>
      <c r="E63" s="184"/>
      <c r="F63" s="184"/>
      <c r="G63" s="378"/>
      <c r="H63" s="195"/>
      <c r="S63" s="368" t="s">
        <v>47</v>
      </c>
      <c r="T63" s="368"/>
      <c r="U63" s="369"/>
      <c r="V63" s="369">
        <f>SUM(V55:V62)</f>
        <v>1207.92</v>
      </c>
    </row>
    <row r="64" spans="1:22" ht="21.75">
      <c r="A64" s="379"/>
      <c r="B64" s="181"/>
      <c r="C64" s="182"/>
      <c r="D64" s="183"/>
      <c r="E64" s="184"/>
      <c r="F64" s="358"/>
      <c r="G64" s="186"/>
      <c r="H64" s="187"/>
      <c r="S64" s="368" t="s">
        <v>247</v>
      </c>
      <c r="T64" s="368">
        <v>9</v>
      </c>
      <c r="U64" s="369"/>
      <c r="V64" s="370">
        <f>V63/9</f>
        <v>134.21333333333334</v>
      </c>
    </row>
    <row r="65" spans="1:22" ht="21.75">
      <c r="A65" s="195"/>
      <c r="B65" s="191"/>
      <c r="C65" s="182"/>
      <c r="D65" s="192"/>
      <c r="E65" s="184"/>
      <c r="F65" s="358"/>
      <c r="G65" s="186"/>
      <c r="H65" s="195"/>
      <c r="U65" s="376" t="s">
        <v>252</v>
      </c>
      <c r="V65" s="376">
        <v>134</v>
      </c>
    </row>
    <row r="66" spans="1:22" ht="21.75">
      <c r="A66" s="195"/>
      <c r="B66" s="191"/>
      <c r="C66" s="182"/>
      <c r="D66" s="183"/>
      <c r="E66" s="184"/>
      <c r="F66" s="360"/>
      <c r="G66" s="186"/>
      <c r="H66" s="195"/>
    </row>
    <row r="67" spans="1:22" ht="21.75">
      <c r="A67" s="195"/>
      <c r="B67" s="191"/>
      <c r="C67" s="182"/>
      <c r="D67" s="377"/>
      <c r="E67" s="184"/>
      <c r="F67" s="184"/>
      <c r="G67" s="378"/>
      <c r="H67" s="195"/>
    </row>
    <row r="68" spans="1:22" ht="21.75">
      <c r="A68" s="379"/>
      <c r="B68" s="181"/>
      <c r="C68" s="182"/>
      <c r="D68" s="183"/>
      <c r="E68" s="184"/>
      <c r="F68" s="358"/>
      <c r="G68" s="186"/>
      <c r="H68" s="187"/>
    </row>
    <row r="69" spans="1:22" ht="21.75">
      <c r="A69" s="195"/>
      <c r="B69" s="191"/>
      <c r="C69" s="182"/>
      <c r="D69" s="192"/>
      <c r="E69" s="184"/>
      <c r="F69" s="358"/>
      <c r="G69" s="186"/>
      <c r="H69" s="195"/>
    </row>
    <row r="70" spans="1:22" ht="21.75">
      <c r="A70" s="195"/>
      <c r="B70" s="191"/>
      <c r="C70" s="182"/>
      <c r="D70" s="361"/>
      <c r="E70" s="184"/>
      <c r="F70" s="192"/>
      <c r="G70" s="186"/>
      <c r="H70" s="195"/>
    </row>
    <row r="71" spans="1:22" ht="21.75">
      <c r="A71" s="195"/>
      <c r="B71" s="191"/>
      <c r="C71" s="182"/>
      <c r="D71" s="183"/>
      <c r="E71" s="184"/>
      <c r="F71" s="192"/>
      <c r="G71" s="186"/>
      <c r="H71" s="195"/>
    </row>
    <row r="72" spans="1:22" ht="21.75">
      <c r="A72" s="195"/>
      <c r="B72" s="191"/>
      <c r="C72" s="182"/>
      <c r="D72" s="183"/>
      <c r="E72" s="184"/>
      <c r="F72" s="360"/>
      <c r="G72" s="186"/>
      <c r="H72" s="195"/>
    </row>
    <row r="73" spans="1:22" ht="21.75">
      <c r="A73" s="195"/>
      <c r="B73" s="191"/>
      <c r="C73" s="182"/>
      <c r="D73" s="377"/>
      <c r="E73" s="184"/>
      <c r="F73" s="184"/>
      <c r="G73" s="378"/>
      <c r="H73" s="195"/>
    </row>
    <row r="74" spans="1:22" ht="21.75">
      <c r="A74" s="379"/>
      <c r="B74" s="181"/>
      <c r="C74" s="182"/>
      <c r="D74" s="183"/>
      <c r="E74" s="184"/>
      <c r="F74" s="358"/>
      <c r="G74" s="186"/>
      <c r="H74" s="187"/>
    </row>
    <row r="75" spans="1:22" ht="21.75">
      <c r="A75" s="195"/>
      <c r="B75" s="191"/>
      <c r="C75" s="182"/>
      <c r="D75" s="192"/>
      <c r="E75" s="184"/>
      <c r="F75" s="358"/>
      <c r="G75" s="186"/>
      <c r="H75" s="195"/>
    </row>
    <row r="76" spans="1:22" ht="21.75">
      <c r="A76" s="195"/>
      <c r="B76" s="191"/>
      <c r="C76" s="182"/>
      <c r="D76" s="192"/>
      <c r="E76" s="184"/>
      <c r="F76" s="358"/>
      <c r="G76" s="186"/>
      <c r="H76" s="195"/>
    </row>
    <row r="77" spans="1:22" ht="21.75">
      <c r="A77" s="195"/>
      <c r="B77" s="191"/>
      <c r="C77" s="182"/>
      <c r="D77" s="238"/>
      <c r="E77" s="184"/>
      <c r="F77" s="192"/>
      <c r="G77" s="186"/>
      <c r="H77" s="195"/>
    </row>
    <row r="78" spans="1:22" ht="21.75">
      <c r="A78" s="195"/>
      <c r="B78" s="191"/>
      <c r="C78" s="182"/>
      <c r="D78" s="183"/>
      <c r="E78" s="184"/>
      <c r="F78" s="192"/>
      <c r="G78" s="186"/>
      <c r="H78" s="195"/>
    </row>
    <row r="79" spans="1:22" ht="21.75">
      <c r="A79" s="195"/>
      <c r="B79" s="191"/>
      <c r="C79" s="182"/>
      <c r="D79" s="183"/>
      <c r="E79" s="184"/>
      <c r="F79" s="360"/>
      <c r="G79" s="186"/>
      <c r="H79" s="195"/>
    </row>
    <row r="80" spans="1:22" ht="21.75">
      <c r="A80" s="207"/>
      <c r="B80" s="201"/>
      <c r="C80" s="202"/>
      <c r="D80" s="203"/>
      <c r="E80" s="204"/>
      <c r="F80" s="204"/>
      <c r="G80" s="206"/>
      <c r="H80" s="207"/>
    </row>
    <row r="81" spans="1:12" ht="21.75">
      <c r="A81" s="244"/>
      <c r="B81" s="244"/>
      <c r="C81" s="244"/>
      <c r="D81" s="245"/>
      <c r="E81" s="246"/>
      <c r="F81" s="247"/>
      <c r="G81" s="248"/>
      <c r="H81" s="244"/>
    </row>
    <row r="82" spans="1:12" ht="21.75">
      <c r="A82" s="249"/>
      <c r="B82" s="249"/>
      <c r="C82" s="249"/>
      <c r="D82" s="250"/>
      <c r="E82" s="251"/>
      <c r="F82" s="252"/>
      <c r="G82" s="253"/>
      <c r="H82" s="254"/>
      <c r="J82" s="243"/>
    </row>
    <row r="83" spans="1:12" ht="21.75">
      <c r="A83" s="255"/>
      <c r="B83" s="254"/>
      <c r="C83" s="249"/>
      <c r="D83" s="256"/>
      <c r="E83" s="251"/>
      <c r="F83" s="257"/>
      <c r="G83" s="258"/>
      <c r="H83" s="259"/>
    </row>
    <row r="84" spans="1:12" ht="21.75">
      <c r="A84" s="249"/>
      <c r="B84" s="249"/>
      <c r="C84" s="249"/>
      <c r="D84" s="256"/>
      <c r="E84" s="251"/>
      <c r="F84" s="257"/>
      <c r="G84" s="258"/>
      <c r="H84" s="259"/>
    </row>
    <row r="85" spans="1:12" ht="21.75">
      <c r="A85" s="249"/>
      <c r="B85" s="249"/>
      <c r="C85" s="249"/>
      <c r="D85" s="256"/>
      <c r="E85" s="251"/>
      <c r="F85" s="257"/>
      <c r="G85" s="258"/>
      <c r="H85" s="249"/>
      <c r="I85" s="208"/>
      <c r="J85" s="208"/>
      <c r="K85" s="208"/>
      <c r="L85" s="208"/>
    </row>
    <row r="86" spans="1:12" ht="21.75">
      <c r="A86" s="249"/>
      <c r="B86" s="249"/>
      <c r="C86" s="249"/>
      <c r="D86" s="256"/>
      <c r="E86" s="251"/>
      <c r="F86" s="260"/>
      <c r="G86" s="258"/>
      <c r="H86" s="249"/>
      <c r="I86" s="208"/>
      <c r="J86" s="208"/>
      <c r="K86" s="208"/>
      <c r="L86" s="208"/>
    </row>
    <row r="87" spans="1:12" ht="21.75">
      <c r="A87" s="249"/>
      <c r="B87" s="249"/>
      <c r="C87" s="249"/>
      <c r="D87" s="256"/>
      <c r="E87" s="251"/>
      <c r="F87" s="260"/>
      <c r="G87" s="258"/>
      <c r="H87" s="249"/>
      <c r="I87" s="208"/>
      <c r="J87" s="208"/>
      <c r="K87" s="208"/>
      <c r="L87" s="208"/>
    </row>
    <row r="88" spans="1:12" ht="21.75">
      <c r="A88" s="249"/>
      <c r="B88" s="249"/>
      <c r="C88" s="249"/>
      <c r="D88" s="250"/>
      <c r="E88" s="251"/>
      <c r="F88" s="252"/>
      <c r="G88" s="253"/>
      <c r="H88" s="254"/>
      <c r="I88" s="208"/>
      <c r="J88" s="208"/>
      <c r="K88" s="208"/>
      <c r="L88" s="208"/>
    </row>
    <row r="89" spans="1:12" ht="21.75">
      <c r="A89" s="255"/>
      <c r="B89" s="254"/>
      <c r="C89" s="249"/>
      <c r="D89" s="256"/>
      <c r="E89" s="251"/>
      <c r="F89" s="257"/>
      <c r="G89" s="258"/>
      <c r="H89" s="259"/>
      <c r="I89" s="208"/>
      <c r="J89" s="208"/>
      <c r="K89" s="208"/>
      <c r="L89" s="208"/>
    </row>
    <row r="90" spans="1:12" ht="21.75">
      <c r="A90" s="249"/>
      <c r="B90" s="249"/>
      <c r="C90" s="249"/>
      <c r="D90" s="256"/>
      <c r="E90" s="251"/>
      <c r="F90" s="257"/>
      <c r="G90" s="258"/>
      <c r="H90" s="259"/>
      <c r="I90" s="208"/>
      <c r="J90" s="208"/>
      <c r="K90" s="208"/>
      <c r="L90" s="208"/>
    </row>
    <row r="91" spans="1:12" ht="21.75">
      <c r="A91" s="249"/>
      <c r="B91" s="249"/>
      <c r="C91" s="249"/>
      <c r="D91" s="256"/>
      <c r="E91" s="251"/>
      <c r="F91" s="257"/>
      <c r="G91" s="258"/>
      <c r="H91" s="249"/>
      <c r="I91" s="208"/>
      <c r="J91" s="208"/>
      <c r="K91" s="208"/>
      <c r="L91" s="208"/>
    </row>
    <row r="92" spans="1:12" ht="21.75">
      <c r="A92" s="249"/>
      <c r="B92" s="249"/>
      <c r="C92" s="249"/>
      <c r="D92" s="256"/>
      <c r="E92" s="251"/>
      <c r="F92" s="260"/>
      <c r="G92" s="258"/>
      <c r="H92" s="249"/>
      <c r="I92" s="208"/>
      <c r="J92" s="208"/>
      <c r="K92" s="208"/>
      <c r="L92" s="208"/>
    </row>
    <row r="93" spans="1:12" ht="21.75">
      <c r="A93" s="249"/>
      <c r="B93" s="249"/>
      <c r="C93" s="249"/>
      <c r="D93" s="256"/>
      <c r="E93" s="251"/>
      <c r="F93" s="260"/>
      <c r="G93" s="258"/>
      <c r="H93" s="249"/>
      <c r="I93" s="208"/>
      <c r="J93" s="208"/>
      <c r="K93" s="208"/>
      <c r="L93" s="208"/>
    </row>
    <row r="94" spans="1:12" ht="21.75">
      <c r="A94" s="249"/>
      <c r="B94" s="249"/>
      <c r="C94" s="249"/>
      <c r="D94" s="250"/>
      <c r="E94" s="251"/>
      <c r="F94" s="252"/>
      <c r="G94" s="253"/>
      <c r="H94" s="254"/>
      <c r="I94" s="208"/>
      <c r="J94" s="208"/>
      <c r="K94" s="208"/>
      <c r="L94" s="208"/>
    </row>
    <row r="95" spans="1:12" ht="21" customHeight="1">
      <c r="A95" s="255"/>
      <c r="B95" s="254"/>
      <c r="C95" s="249"/>
      <c r="D95" s="256"/>
      <c r="E95" s="251"/>
      <c r="F95" s="257"/>
      <c r="G95" s="258"/>
      <c r="H95" s="259"/>
      <c r="I95" s="208"/>
      <c r="J95" s="208"/>
      <c r="K95" s="208"/>
      <c r="L95" s="208"/>
    </row>
    <row r="96" spans="1:12" ht="21.75" hidden="1">
      <c r="A96" s="249"/>
      <c r="B96" s="249"/>
      <c r="C96" s="249"/>
      <c r="D96" s="256"/>
      <c r="E96" s="251"/>
      <c r="F96" s="257"/>
      <c r="G96" s="258"/>
      <c r="H96" s="249"/>
      <c r="I96" s="208"/>
      <c r="J96" s="208"/>
      <c r="K96" s="208"/>
      <c r="L96" s="208"/>
    </row>
    <row r="97" spans="1:12" ht="19.5" customHeight="1">
      <c r="A97" s="249"/>
      <c r="B97" s="249"/>
      <c r="C97" s="249"/>
      <c r="D97" s="256"/>
      <c r="E97" s="251"/>
      <c r="F97" s="260"/>
      <c r="G97" s="258"/>
      <c r="H97" s="249"/>
      <c r="I97" s="208"/>
      <c r="J97" s="208"/>
      <c r="K97" s="208"/>
      <c r="L97" s="208"/>
    </row>
    <row r="98" spans="1:12" ht="21.75">
      <c r="A98" s="249"/>
      <c r="B98" s="249"/>
      <c r="C98" s="249"/>
      <c r="D98" s="256"/>
      <c r="E98" s="251"/>
      <c r="F98" s="260"/>
      <c r="G98" s="258"/>
      <c r="H98" s="249"/>
      <c r="I98" s="208"/>
      <c r="J98" s="208"/>
      <c r="K98" s="208"/>
      <c r="L98" s="208"/>
    </row>
    <row r="99" spans="1:12" ht="21.75">
      <c r="A99" s="249"/>
      <c r="B99" s="249"/>
      <c r="C99" s="249"/>
      <c r="D99" s="250"/>
      <c r="E99" s="251"/>
      <c r="F99" s="252"/>
      <c r="G99" s="253"/>
      <c r="H99" s="254"/>
      <c r="I99" s="208"/>
      <c r="J99" s="261"/>
      <c r="K99" s="208"/>
      <c r="L99" s="208"/>
    </row>
    <row r="100" spans="1:12" ht="21.75">
      <c r="A100" s="249"/>
      <c r="B100" s="249"/>
      <c r="C100" s="249"/>
      <c r="D100" s="250"/>
      <c r="E100" s="251"/>
      <c r="F100" s="252"/>
      <c r="G100" s="253"/>
      <c r="H100" s="249"/>
      <c r="I100" s="208"/>
      <c r="J100" s="261"/>
      <c r="K100" s="208"/>
      <c r="L100" s="208"/>
    </row>
    <row r="101" spans="1:12" ht="21.75">
      <c r="A101" s="255"/>
      <c r="B101" s="254"/>
      <c r="C101" s="249"/>
      <c r="D101" s="256"/>
      <c r="E101" s="251"/>
      <c r="F101" s="257"/>
      <c r="G101" s="258"/>
      <c r="H101" s="259"/>
      <c r="I101" s="208"/>
      <c r="J101" s="208"/>
      <c r="K101" s="208"/>
      <c r="L101" s="208"/>
    </row>
    <row r="102" spans="1:12" ht="21.75">
      <c r="A102" s="249"/>
      <c r="B102" s="249"/>
      <c r="C102" s="249"/>
      <c r="D102" s="256"/>
      <c r="E102" s="251"/>
      <c r="F102" s="257"/>
      <c r="G102" s="258"/>
      <c r="H102" s="259"/>
      <c r="I102" s="208"/>
      <c r="J102" s="208"/>
      <c r="K102" s="208"/>
      <c r="L102" s="208"/>
    </row>
    <row r="103" spans="1:12" ht="21.75">
      <c r="A103" s="249"/>
      <c r="B103" s="249"/>
      <c r="C103" s="249"/>
      <c r="D103" s="256"/>
      <c r="E103" s="251"/>
      <c r="F103" s="257"/>
      <c r="G103" s="258"/>
      <c r="H103" s="249"/>
      <c r="I103" s="208"/>
      <c r="J103" s="208"/>
      <c r="K103" s="208"/>
      <c r="L103" s="208"/>
    </row>
    <row r="104" spans="1:12" ht="21.75">
      <c r="A104" s="249"/>
      <c r="B104" s="249"/>
      <c r="C104" s="249"/>
      <c r="D104" s="256"/>
      <c r="E104" s="251"/>
      <c r="F104" s="260"/>
      <c r="G104" s="258"/>
      <c r="H104" s="249"/>
      <c r="I104" s="208"/>
      <c r="J104" s="208"/>
      <c r="K104" s="208"/>
      <c r="L104" s="208"/>
    </row>
    <row r="105" spans="1:12" ht="21.75">
      <c r="A105" s="249"/>
      <c r="B105" s="249"/>
      <c r="C105" s="249"/>
      <c r="D105" s="250"/>
      <c r="E105" s="251"/>
      <c r="F105" s="252"/>
      <c r="G105" s="253"/>
      <c r="H105" s="254"/>
      <c r="I105" s="208"/>
      <c r="J105" s="208"/>
      <c r="K105" s="208"/>
      <c r="L105" s="208"/>
    </row>
    <row r="106" spans="1:12" ht="21" customHeight="1">
      <c r="A106" s="255"/>
      <c r="B106" s="254"/>
      <c r="C106" s="249"/>
      <c r="D106" s="256"/>
      <c r="E106" s="251"/>
      <c r="F106" s="257"/>
      <c r="G106" s="258"/>
      <c r="H106" s="259"/>
      <c r="I106" s="208"/>
      <c r="J106" s="208"/>
      <c r="K106" s="208"/>
      <c r="L106" s="208"/>
    </row>
    <row r="107" spans="1:12" ht="21.75">
      <c r="A107" s="249"/>
      <c r="B107" s="249"/>
      <c r="C107" s="249"/>
      <c r="D107" s="256"/>
      <c r="E107" s="251"/>
      <c r="F107" s="257"/>
      <c r="G107" s="258"/>
      <c r="H107" s="249"/>
      <c r="I107" s="208"/>
      <c r="J107" s="208"/>
      <c r="K107" s="208"/>
      <c r="L107" s="208"/>
    </row>
    <row r="108" spans="1:12" ht="21.75">
      <c r="A108" s="249"/>
      <c r="B108" s="249"/>
      <c r="C108" s="249"/>
      <c r="D108" s="256"/>
      <c r="E108" s="251"/>
      <c r="F108" s="260"/>
      <c r="G108" s="258"/>
      <c r="H108" s="249"/>
      <c r="I108" s="208"/>
      <c r="J108" s="208"/>
      <c r="K108" s="208"/>
      <c r="L108" s="208"/>
    </row>
    <row r="109" spans="1:12" ht="21.75">
      <c r="A109" s="249"/>
      <c r="B109" s="249"/>
      <c r="C109" s="249"/>
      <c r="D109" s="256"/>
      <c r="E109" s="251"/>
      <c r="F109" s="260"/>
      <c r="G109" s="258"/>
      <c r="H109" s="249"/>
      <c r="I109" s="208"/>
      <c r="J109" s="208"/>
      <c r="K109" s="208"/>
      <c r="L109" s="208"/>
    </row>
    <row r="110" spans="1:12" ht="21.75">
      <c r="A110" s="249"/>
      <c r="B110" s="249"/>
      <c r="C110" s="249"/>
      <c r="D110" s="250"/>
      <c r="E110" s="251"/>
      <c r="F110" s="252"/>
      <c r="G110" s="253"/>
      <c r="H110" s="254"/>
      <c r="I110" s="208"/>
      <c r="J110" s="208"/>
      <c r="K110" s="208"/>
      <c r="L110" s="208"/>
    </row>
    <row r="111" spans="1:12" ht="21.75">
      <c r="A111" s="255"/>
      <c r="B111" s="254"/>
      <c r="C111" s="249"/>
      <c r="D111" s="256"/>
      <c r="E111" s="251"/>
      <c r="F111" s="257"/>
      <c r="G111" s="258"/>
      <c r="H111" s="259"/>
      <c r="I111" s="208"/>
      <c r="J111" s="208"/>
      <c r="K111" s="208"/>
      <c r="L111" s="208"/>
    </row>
    <row r="112" spans="1:12" ht="21.75">
      <c r="A112" s="249"/>
      <c r="B112" s="249"/>
      <c r="C112" s="249"/>
      <c r="D112" s="256"/>
      <c r="E112" s="251"/>
      <c r="F112" s="257"/>
      <c r="G112" s="258"/>
      <c r="H112" s="259"/>
      <c r="I112" s="208"/>
      <c r="J112" s="208"/>
      <c r="K112" s="208"/>
      <c r="L112" s="208"/>
    </row>
    <row r="113" spans="1:22" ht="21.75">
      <c r="A113" s="249"/>
      <c r="B113" s="249"/>
      <c r="C113" s="249"/>
      <c r="D113" s="256"/>
      <c r="E113" s="251"/>
      <c r="F113" s="257"/>
      <c r="G113" s="258"/>
      <c r="H113" s="249"/>
      <c r="I113" s="208"/>
      <c r="J113" s="208"/>
      <c r="K113" s="208"/>
      <c r="L113" s="208"/>
      <c r="O113" s="164"/>
    </row>
    <row r="114" spans="1:22" ht="21.75">
      <c r="A114" s="249"/>
      <c r="B114" s="249"/>
      <c r="C114" s="249"/>
      <c r="D114" s="256"/>
      <c r="E114" s="251"/>
      <c r="F114" s="260"/>
      <c r="G114" s="258"/>
      <c r="H114" s="249"/>
      <c r="I114" s="208"/>
      <c r="J114" s="208"/>
      <c r="K114" s="208"/>
      <c r="L114" s="208"/>
      <c r="O114" s="164"/>
    </row>
    <row r="115" spans="1:22" ht="21.75">
      <c r="A115" s="249"/>
      <c r="B115" s="249"/>
      <c r="C115" s="249"/>
      <c r="D115" s="250"/>
      <c r="E115" s="251"/>
      <c r="F115" s="252"/>
      <c r="G115" s="253"/>
      <c r="H115" s="254"/>
      <c r="I115" s="208"/>
      <c r="J115" s="208"/>
      <c r="K115" s="208"/>
      <c r="L115" s="208"/>
      <c r="O115" s="164"/>
    </row>
    <row r="116" spans="1:22" s="264" customFormat="1">
      <c r="A116" s="209"/>
      <c r="B116" s="209"/>
      <c r="C116" s="209"/>
      <c r="D116" s="209"/>
      <c r="E116" s="209"/>
      <c r="F116" s="262"/>
      <c r="G116" s="209"/>
      <c r="H116" s="209"/>
      <c r="I116" s="263"/>
      <c r="J116" s="263"/>
      <c r="K116" s="263"/>
      <c r="L116" s="263"/>
      <c r="S116" s="288"/>
      <c r="T116" s="288"/>
      <c r="U116" s="367"/>
      <c r="V116" s="367"/>
    </row>
    <row r="117" spans="1:22" ht="21.75">
      <c r="A117" s="255"/>
      <c r="B117" s="254"/>
      <c r="C117" s="249"/>
      <c r="D117" s="249"/>
      <c r="E117" s="249"/>
      <c r="F117" s="265"/>
      <c r="G117" s="251"/>
      <c r="H117" s="266"/>
      <c r="I117" s="208"/>
      <c r="J117" s="208"/>
      <c r="K117" s="208"/>
      <c r="L117" s="208"/>
      <c r="O117" s="164"/>
    </row>
    <row r="118" spans="1:22" ht="21.75">
      <c r="A118" s="249"/>
      <c r="B118" s="249"/>
      <c r="C118" s="249"/>
      <c r="D118" s="250"/>
      <c r="E118" s="251"/>
      <c r="F118" s="257"/>
      <c r="G118" s="258"/>
      <c r="H118" s="249"/>
      <c r="I118" s="208"/>
      <c r="J118" s="208"/>
      <c r="K118" s="208"/>
      <c r="L118" s="208"/>
      <c r="O118" s="164"/>
    </row>
    <row r="119" spans="1:22" ht="21.75">
      <c r="A119" s="249"/>
      <c r="B119" s="249"/>
      <c r="C119" s="249"/>
      <c r="D119" s="256"/>
      <c r="E119" s="251"/>
      <c r="F119" s="257"/>
      <c r="G119" s="258"/>
      <c r="H119" s="266"/>
      <c r="I119" s="208"/>
      <c r="J119" s="208"/>
      <c r="K119" s="208"/>
      <c r="L119" s="208"/>
      <c r="O119" s="164"/>
    </row>
    <row r="120" spans="1:22" ht="21.75">
      <c r="A120" s="249"/>
      <c r="B120" s="249"/>
      <c r="C120" s="249"/>
      <c r="D120" s="256"/>
      <c r="E120" s="251"/>
      <c r="F120" s="257"/>
      <c r="G120" s="258"/>
      <c r="H120" s="249"/>
      <c r="I120" s="208"/>
      <c r="J120" s="208"/>
      <c r="K120" s="208"/>
      <c r="L120" s="208"/>
    </row>
    <row r="121" spans="1:22" ht="21.75">
      <c r="A121" s="249"/>
      <c r="B121" s="249"/>
      <c r="C121" s="249"/>
      <c r="D121" s="256"/>
      <c r="E121" s="251"/>
      <c r="F121" s="257"/>
      <c r="G121" s="258"/>
      <c r="H121" s="249"/>
      <c r="I121" s="208"/>
      <c r="J121" s="208"/>
      <c r="K121" s="208"/>
      <c r="L121" s="208"/>
    </row>
    <row r="122" spans="1:22" ht="21.75">
      <c r="A122" s="249"/>
      <c r="B122" s="249"/>
      <c r="C122" s="249"/>
      <c r="D122" s="250"/>
      <c r="E122" s="251"/>
      <c r="F122" s="267"/>
      <c r="G122" s="258"/>
      <c r="H122" s="249"/>
      <c r="I122" s="208"/>
      <c r="J122" s="208"/>
      <c r="K122" s="208"/>
      <c r="L122" s="208"/>
    </row>
    <row r="123" spans="1:22" ht="21.75">
      <c r="A123" s="249"/>
      <c r="B123" s="249"/>
      <c r="C123" s="249"/>
      <c r="D123" s="250"/>
      <c r="E123" s="251"/>
      <c r="F123" s="252"/>
      <c r="G123" s="253"/>
      <c r="H123" s="254"/>
      <c r="I123" s="208"/>
      <c r="J123" s="208"/>
      <c r="K123" s="208"/>
      <c r="L123" s="208"/>
    </row>
    <row r="124" spans="1:22">
      <c r="A124" s="209"/>
      <c r="B124" s="209"/>
      <c r="C124" s="209"/>
      <c r="D124" s="209"/>
      <c r="E124" s="209"/>
      <c r="F124" s="262"/>
      <c r="G124" s="209"/>
      <c r="H124" s="209"/>
      <c r="I124" s="208"/>
      <c r="J124" s="208"/>
      <c r="K124" s="208"/>
      <c r="L124" s="208"/>
    </row>
    <row r="125" spans="1:22" ht="21.75">
      <c r="A125" s="255"/>
      <c r="B125" s="254"/>
      <c r="C125" s="249"/>
      <c r="D125" s="249"/>
      <c r="E125" s="249"/>
      <c r="F125" s="265"/>
      <c r="G125" s="251"/>
      <c r="H125" s="249"/>
      <c r="I125" s="208"/>
      <c r="J125" s="208"/>
      <c r="K125" s="208"/>
      <c r="L125" s="208"/>
    </row>
    <row r="126" spans="1:22" ht="21.75">
      <c r="A126" s="249"/>
      <c r="B126" s="249"/>
      <c r="C126" s="249"/>
      <c r="D126" s="256"/>
      <c r="E126" s="251"/>
      <c r="F126" s="257"/>
      <c r="G126" s="258"/>
      <c r="H126" s="266"/>
      <c r="I126" s="208"/>
      <c r="J126" s="208"/>
      <c r="K126" s="208"/>
      <c r="L126" s="208"/>
    </row>
    <row r="127" spans="1:22" ht="21.75">
      <c r="A127" s="249"/>
      <c r="B127" s="249"/>
      <c r="C127" s="249"/>
      <c r="D127" s="268"/>
      <c r="E127" s="251"/>
      <c r="F127" s="257"/>
      <c r="G127" s="258"/>
      <c r="H127" s="249"/>
      <c r="I127" s="208"/>
      <c r="J127" s="208"/>
      <c r="K127" s="208"/>
      <c r="L127" s="208"/>
    </row>
    <row r="128" spans="1:22" ht="21.75">
      <c r="A128" s="249"/>
      <c r="B128" s="249"/>
      <c r="C128" s="249"/>
      <c r="D128" s="250"/>
      <c r="E128" s="251"/>
      <c r="F128" s="267"/>
      <c r="G128" s="258"/>
      <c r="H128" s="249"/>
      <c r="I128" s="208"/>
      <c r="J128" s="208"/>
      <c r="K128" s="208"/>
      <c r="L128" s="208"/>
    </row>
    <row r="129" spans="1:15" ht="21.75">
      <c r="A129" s="249"/>
      <c r="B129" s="249"/>
      <c r="C129" s="249"/>
      <c r="D129" s="250"/>
      <c r="E129" s="251"/>
      <c r="F129" s="252"/>
      <c r="G129" s="253"/>
      <c r="H129" s="254"/>
      <c r="I129" s="208"/>
      <c r="J129" s="208"/>
      <c r="K129" s="208"/>
      <c r="L129" s="208"/>
      <c r="O129" s="164"/>
    </row>
    <row r="130" spans="1:15">
      <c r="A130" s="208"/>
      <c r="B130" s="209"/>
      <c r="C130" s="208"/>
      <c r="D130" s="208"/>
      <c r="E130" s="208"/>
      <c r="F130" s="210"/>
      <c r="G130" s="208"/>
      <c r="H130" s="208"/>
      <c r="I130" s="208"/>
      <c r="J130" s="208"/>
      <c r="K130" s="208"/>
      <c r="L130" s="208"/>
      <c r="O130" s="164"/>
    </row>
    <row r="131" spans="1:15">
      <c r="A131" s="208"/>
      <c r="B131" s="209"/>
      <c r="C131" s="208"/>
      <c r="D131" s="208"/>
      <c r="E131" s="208"/>
      <c r="F131" s="210"/>
      <c r="G131" s="208"/>
      <c r="H131" s="208"/>
      <c r="I131" s="208"/>
      <c r="J131" s="208"/>
      <c r="K131" s="208"/>
      <c r="L131" s="208"/>
      <c r="O131" s="164"/>
    </row>
    <row r="132" spans="1:15">
      <c r="A132" s="208"/>
      <c r="B132" s="209"/>
      <c r="C132" s="208"/>
      <c r="D132" s="208"/>
      <c r="E132" s="208"/>
      <c r="F132" s="210"/>
      <c r="G132" s="208"/>
      <c r="H132" s="208"/>
      <c r="I132" s="208"/>
      <c r="J132" s="208"/>
      <c r="K132" s="208"/>
      <c r="L132" s="208"/>
      <c r="O132" s="164"/>
    </row>
    <row r="133" spans="1:15">
      <c r="A133" s="208"/>
      <c r="B133" s="209"/>
      <c r="C133" s="208"/>
      <c r="D133" s="208"/>
      <c r="E133" s="208"/>
      <c r="F133" s="210"/>
      <c r="G133" s="208"/>
      <c r="H133" s="208"/>
      <c r="I133" s="208"/>
      <c r="J133" s="208"/>
      <c r="K133" s="208"/>
      <c r="L133" s="208"/>
      <c r="O133" s="164"/>
    </row>
    <row r="134" spans="1:15">
      <c r="A134" s="208"/>
      <c r="B134" s="209"/>
      <c r="C134" s="208"/>
      <c r="D134" s="208"/>
      <c r="E134" s="208"/>
      <c r="F134" s="210"/>
      <c r="G134" s="208"/>
      <c r="H134" s="208"/>
      <c r="I134" s="208"/>
      <c r="J134" s="208"/>
      <c r="K134" s="208"/>
      <c r="L134" s="208"/>
    </row>
    <row r="135" spans="1:15">
      <c r="A135" s="208"/>
      <c r="B135" s="209"/>
      <c r="C135" s="208"/>
      <c r="D135" s="208"/>
      <c r="E135" s="208"/>
      <c r="F135" s="210"/>
      <c r="G135" s="208"/>
      <c r="H135" s="208"/>
      <c r="I135" s="208"/>
      <c r="J135" s="208"/>
      <c r="K135" s="208"/>
      <c r="L135" s="208"/>
    </row>
    <row r="136" spans="1:15">
      <c r="A136" s="208"/>
      <c r="B136" s="209"/>
      <c r="C136" s="208"/>
      <c r="D136" s="208"/>
      <c r="E136" s="208"/>
      <c r="F136" s="210"/>
      <c r="G136" s="208"/>
      <c r="H136" s="208"/>
      <c r="I136" s="208"/>
      <c r="J136" s="208"/>
      <c r="K136" s="208"/>
      <c r="L136" s="208"/>
    </row>
    <row r="137" spans="1:15">
      <c r="A137" s="208"/>
      <c r="B137" s="209"/>
      <c r="C137" s="208"/>
      <c r="D137" s="208"/>
      <c r="E137" s="208"/>
      <c r="F137" s="210"/>
      <c r="G137" s="208"/>
      <c r="H137" s="208"/>
      <c r="I137" s="208"/>
      <c r="J137" s="208"/>
      <c r="K137" s="208"/>
      <c r="L137" s="208"/>
    </row>
    <row r="138" spans="1:15">
      <c r="A138" s="208"/>
      <c r="B138" s="209"/>
      <c r="C138" s="208"/>
      <c r="D138" s="208"/>
      <c r="E138" s="208"/>
      <c r="F138" s="210"/>
      <c r="G138" s="208"/>
      <c r="H138" s="208"/>
      <c r="I138" s="208"/>
      <c r="J138" s="208"/>
      <c r="K138" s="208"/>
      <c r="L138" s="208"/>
    </row>
    <row r="139" spans="1:15">
      <c r="A139" s="208"/>
      <c r="B139" s="209"/>
      <c r="C139" s="208"/>
      <c r="D139" s="208"/>
      <c r="E139" s="208"/>
      <c r="F139" s="210"/>
      <c r="G139" s="208"/>
      <c r="H139" s="208"/>
      <c r="I139" s="208"/>
      <c r="J139" s="208"/>
      <c r="K139" s="208"/>
      <c r="L139" s="208"/>
    </row>
    <row r="140" spans="1:15">
      <c r="I140" s="208"/>
      <c r="J140" s="208"/>
      <c r="K140" s="208"/>
      <c r="L140" s="208"/>
    </row>
    <row r="141" spans="1:15">
      <c r="I141" s="208"/>
      <c r="J141" s="208"/>
      <c r="K141" s="208"/>
      <c r="L141" s="208"/>
    </row>
    <row r="142" spans="1:15">
      <c r="I142" s="208"/>
      <c r="J142" s="208"/>
      <c r="K142" s="208"/>
      <c r="L142" s="208"/>
    </row>
    <row r="143" spans="1:15">
      <c r="I143" s="208"/>
      <c r="J143" s="208"/>
      <c r="K143" s="208"/>
      <c r="L143" s="208"/>
    </row>
  </sheetData>
  <mergeCells count="6">
    <mergeCell ref="A1:H1"/>
    <mergeCell ref="A25:A26"/>
    <mergeCell ref="B25:C26"/>
    <mergeCell ref="D25:D26"/>
    <mergeCell ref="E25:E26"/>
    <mergeCell ref="H25:H26"/>
  </mergeCells>
  <pageMargins left="0.70866141732283472" right="0.70866141732283472" top="0.98425196850393704" bottom="0.74803149606299213" header="0" footer="0"/>
  <pageSetup paperSize="9" scale="8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140"/>
  <sheetViews>
    <sheetView topLeftCell="A55" zoomScale="120" zoomScaleNormal="120" workbookViewId="0">
      <selection activeCell="F4" sqref="F4"/>
    </sheetView>
  </sheetViews>
  <sheetFormatPr defaultColWidth="8" defaultRowHeight="18.75"/>
  <cols>
    <col min="1" max="1" width="6.140625" style="288" customWidth="1"/>
    <col min="2" max="2" width="2.7109375" style="348" customWidth="1"/>
    <col min="3" max="3" width="56" style="288" customWidth="1"/>
    <col min="4" max="4" width="8.28515625" style="288" customWidth="1"/>
    <col min="5" max="5" width="6.7109375" style="288" customWidth="1"/>
    <col min="6" max="6" width="10.42578125" style="349" customWidth="1"/>
    <col min="7" max="7" width="11.42578125" style="288" customWidth="1"/>
    <col min="8" max="8" width="8" style="288" customWidth="1"/>
    <col min="9" max="9" width="1" style="288" customWidth="1"/>
    <col min="10" max="248" width="8" style="288"/>
    <col min="249" max="249" width="7.28515625" style="288" customWidth="1"/>
    <col min="250" max="250" width="3.42578125" style="288" customWidth="1"/>
    <col min="251" max="251" width="48.140625" style="288" customWidth="1"/>
    <col min="252" max="252" width="8" style="288" customWidth="1"/>
    <col min="253" max="253" width="9.5703125" style="288" customWidth="1"/>
    <col min="254" max="254" width="10.42578125" style="288" customWidth="1"/>
    <col min="255" max="255" width="11.42578125" style="288" customWidth="1"/>
    <col min="256" max="256" width="9" style="288" bestFit="1" customWidth="1"/>
    <col min="257" max="257" width="1" style="288" customWidth="1"/>
    <col min="258" max="260" width="8" style="288" customWidth="1"/>
    <col min="261" max="261" width="16.7109375" style="288" customWidth="1"/>
    <col min="262" max="262" width="9.42578125" style="288" customWidth="1"/>
    <col min="263" max="263" width="10.5703125" style="288" customWidth="1"/>
    <col min="264" max="264" width="10.85546875" style="288" customWidth="1"/>
    <col min="265" max="265" width="17.5703125" style="288" customWidth="1"/>
    <col min="266" max="504" width="8" style="288"/>
    <col min="505" max="505" width="7.28515625" style="288" customWidth="1"/>
    <col min="506" max="506" width="3.42578125" style="288" customWidth="1"/>
    <col min="507" max="507" width="48.140625" style="288" customWidth="1"/>
    <col min="508" max="508" width="8" style="288" customWidth="1"/>
    <col min="509" max="509" width="9.5703125" style="288" customWidth="1"/>
    <col min="510" max="510" width="10.42578125" style="288" customWidth="1"/>
    <col min="511" max="511" width="11.42578125" style="288" customWidth="1"/>
    <col min="512" max="512" width="9" style="288" bestFit="1" customWidth="1"/>
    <col min="513" max="513" width="1" style="288" customWidth="1"/>
    <col min="514" max="516" width="8" style="288" customWidth="1"/>
    <col min="517" max="517" width="16.7109375" style="288" customWidth="1"/>
    <col min="518" max="518" width="9.42578125" style="288" customWidth="1"/>
    <col min="519" max="519" width="10.5703125" style="288" customWidth="1"/>
    <col min="520" max="520" width="10.85546875" style="288" customWidth="1"/>
    <col min="521" max="521" width="17.5703125" style="288" customWidth="1"/>
    <col min="522" max="760" width="8" style="288"/>
    <col min="761" max="761" width="7.28515625" style="288" customWidth="1"/>
    <col min="762" max="762" width="3.42578125" style="288" customWidth="1"/>
    <col min="763" max="763" width="48.140625" style="288" customWidth="1"/>
    <col min="764" max="764" width="8" style="288" customWidth="1"/>
    <col min="765" max="765" width="9.5703125" style="288" customWidth="1"/>
    <col min="766" max="766" width="10.42578125" style="288" customWidth="1"/>
    <col min="767" max="767" width="11.42578125" style="288" customWidth="1"/>
    <col min="768" max="768" width="9" style="288" bestFit="1" customWidth="1"/>
    <col min="769" max="769" width="1" style="288" customWidth="1"/>
    <col min="770" max="772" width="8" style="288" customWidth="1"/>
    <col min="773" max="773" width="16.7109375" style="288" customWidth="1"/>
    <col min="774" max="774" width="9.42578125" style="288" customWidth="1"/>
    <col min="775" max="775" width="10.5703125" style="288" customWidth="1"/>
    <col min="776" max="776" width="10.85546875" style="288" customWidth="1"/>
    <col min="777" max="777" width="17.5703125" style="288" customWidth="1"/>
    <col min="778" max="1016" width="8" style="288"/>
    <col min="1017" max="1017" width="7.28515625" style="288" customWidth="1"/>
    <col min="1018" max="1018" width="3.42578125" style="288" customWidth="1"/>
    <col min="1019" max="1019" width="48.140625" style="288" customWidth="1"/>
    <col min="1020" max="1020" width="8" style="288" customWidth="1"/>
    <col min="1021" max="1021" width="9.5703125" style="288" customWidth="1"/>
    <col min="1022" max="1022" width="10.42578125" style="288" customWidth="1"/>
    <col min="1023" max="1023" width="11.42578125" style="288" customWidth="1"/>
    <col min="1024" max="1024" width="9" style="288" bestFit="1" customWidth="1"/>
    <col min="1025" max="1025" width="1" style="288" customWidth="1"/>
    <col min="1026" max="1028" width="8" style="288" customWidth="1"/>
    <col min="1029" max="1029" width="16.7109375" style="288" customWidth="1"/>
    <col min="1030" max="1030" width="9.42578125" style="288" customWidth="1"/>
    <col min="1031" max="1031" width="10.5703125" style="288" customWidth="1"/>
    <col min="1032" max="1032" width="10.85546875" style="288" customWidth="1"/>
    <col min="1033" max="1033" width="17.5703125" style="288" customWidth="1"/>
    <col min="1034" max="1272" width="8" style="288"/>
    <col min="1273" max="1273" width="7.28515625" style="288" customWidth="1"/>
    <col min="1274" max="1274" width="3.42578125" style="288" customWidth="1"/>
    <col min="1275" max="1275" width="48.140625" style="288" customWidth="1"/>
    <col min="1276" max="1276" width="8" style="288" customWidth="1"/>
    <col min="1277" max="1277" width="9.5703125" style="288" customWidth="1"/>
    <col min="1278" max="1278" width="10.42578125" style="288" customWidth="1"/>
    <col min="1279" max="1279" width="11.42578125" style="288" customWidth="1"/>
    <col min="1280" max="1280" width="9" style="288" bestFit="1" customWidth="1"/>
    <col min="1281" max="1281" width="1" style="288" customWidth="1"/>
    <col min="1282" max="1284" width="8" style="288" customWidth="1"/>
    <col min="1285" max="1285" width="16.7109375" style="288" customWidth="1"/>
    <col min="1286" max="1286" width="9.42578125" style="288" customWidth="1"/>
    <col min="1287" max="1287" width="10.5703125" style="288" customWidth="1"/>
    <col min="1288" max="1288" width="10.85546875" style="288" customWidth="1"/>
    <col min="1289" max="1289" width="17.5703125" style="288" customWidth="1"/>
    <col min="1290" max="1528" width="8" style="288"/>
    <col min="1529" max="1529" width="7.28515625" style="288" customWidth="1"/>
    <col min="1530" max="1530" width="3.42578125" style="288" customWidth="1"/>
    <col min="1531" max="1531" width="48.140625" style="288" customWidth="1"/>
    <col min="1532" max="1532" width="8" style="288" customWidth="1"/>
    <col min="1533" max="1533" width="9.5703125" style="288" customWidth="1"/>
    <col min="1534" max="1534" width="10.42578125" style="288" customWidth="1"/>
    <col min="1535" max="1535" width="11.42578125" style="288" customWidth="1"/>
    <col min="1536" max="1536" width="9" style="288" bestFit="1" customWidth="1"/>
    <col min="1537" max="1537" width="1" style="288" customWidth="1"/>
    <col min="1538" max="1540" width="8" style="288" customWidth="1"/>
    <col min="1541" max="1541" width="16.7109375" style="288" customWidth="1"/>
    <col min="1542" max="1542" width="9.42578125" style="288" customWidth="1"/>
    <col min="1543" max="1543" width="10.5703125" style="288" customWidth="1"/>
    <col min="1544" max="1544" width="10.85546875" style="288" customWidth="1"/>
    <col min="1545" max="1545" width="17.5703125" style="288" customWidth="1"/>
    <col min="1546" max="1784" width="8" style="288"/>
    <col min="1785" max="1785" width="7.28515625" style="288" customWidth="1"/>
    <col min="1786" max="1786" width="3.42578125" style="288" customWidth="1"/>
    <col min="1787" max="1787" width="48.140625" style="288" customWidth="1"/>
    <col min="1788" max="1788" width="8" style="288" customWidth="1"/>
    <col min="1789" max="1789" width="9.5703125" style="288" customWidth="1"/>
    <col min="1790" max="1790" width="10.42578125" style="288" customWidth="1"/>
    <col min="1791" max="1791" width="11.42578125" style="288" customWidth="1"/>
    <col min="1792" max="1792" width="9" style="288" bestFit="1" customWidth="1"/>
    <col min="1793" max="1793" width="1" style="288" customWidth="1"/>
    <col min="1794" max="1796" width="8" style="288" customWidth="1"/>
    <col min="1797" max="1797" width="16.7109375" style="288" customWidth="1"/>
    <col min="1798" max="1798" width="9.42578125" style="288" customWidth="1"/>
    <col min="1799" max="1799" width="10.5703125" style="288" customWidth="1"/>
    <col min="1800" max="1800" width="10.85546875" style="288" customWidth="1"/>
    <col min="1801" max="1801" width="17.5703125" style="288" customWidth="1"/>
    <col min="1802" max="2040" width="8" style="288"/>
    <col min="2041" max="2041" width="7.28515625" style="288" customWidth="1"/>
    <col min="2042" max="2042" width="3.42578125" style="288" customWidth="1"/>
    <col min="2043" max="2043" width="48.140625" style="288" customWidth="1"/>
    <col min="2044" max="2044" width="8" style="288" customWidth="1"/>
    <col min="2045" max="2045" width="9.5703125" style="288" customWidth="1"/>
    <col min="2046" max="2046" width="10.42578125" style="288" customWidth="1"/>
    <col min="2047" max="2047" width="11.42578125" style="288" customWidth="1"/>
    <col min="2048" max="2048" width="9" style="288" bestFit="1" customWidth="1"/>
    <col min="2049" max="2049" width="1" style="288" customWidth="1"/>
    <col min="2050" max="2052" width="8" style="288" customWidth="1"/>
    <col min="2053" max="2053" width="16.7109375" style="288" customWidth="1"/>
    <col min="2054" max="2054" width="9.42578125" style="288" customWidth="1"/>
    <col min="2055" max="2055" width="10.5703125" style="288" customWidth="1"/>
    <col min="2056" max="2056" width="10.85546875" style="288" customWidth="1"/>
    <col min="2057" max="2057" width="17.5703125" style="288" customWidth="1"/>
    <col min="2058" max="2296" width="8" style="288"/>
    <col min="2297" max="2297" width="7.28515625" style="288" customWidth="1"/>
    <col min="2298" max="2298" width="3.42578125" style="288" customWidth="1"/>
    <col min="2299" max="2299" width="48.140625" style="288" customWidth="1"/>
    <col min="2300" max="2300" width="8" style="288" customWidth="1"/>
    <col min="2301" max="2301" width="9.5703125" style="288" customWidth="1"/>
    <col min="2302" max="2302" width="10.42578125" style="288" customWidth="1"/>
    <col min="2303" max="2303" width="11.42578125" style="288" customWidth="1"/>
    <col min="2304" max="2304" width="9" style="288" bestFit="1" customWidth="1"/>
    <col min="2305" max="2305" width="1" style="288" customWidth="1"/>
    <col min="2306" max="2308" width="8" style="288" customWidth="1"/>
    <col min="2309" max="2309" width="16.7109375" style="288" customWidth="1"/>
    <col min="2310" max="2310" width="9.42578125" style="288" customWidth="1"/>
    <col min="2311" max="2311" width="10.5703125" style="288" customWidth="1"/>
    <col min="2312" max="2312" width="10.85546875" style="288" customWidth="1"/>
    <col min="2313" max="2313" width="17.5703125" style="288" customWidth="1"/>
    <col min="2314" max="2552" width="8" style="288"/>
    <col min="2553" max="2553" width="7.28515625" style="288" customWidth="1"/>
    <col min="2554" max="2554" width="3.42578125" style="288" customWidth="1"/>
    <col min="2555" max="2555" width="48.140625" style="288" customWidth="1"/>
    <col min="2556" max="2556" width="8" style="288" customWidth="1"/>
    <col min="2557" max="2557" width="9.5703125" style="288" customWidth="1"/>
    <col min="2558" max="2558" width="10.42578125" style="288" customWidth="1"/>
    <col min="2559" max="2559" width="11.42578125" style="288" customWidth="1"/>
    <col min="2560" max="2560" width="9" style="288" bestFit="1" customWidth="1"/>
    <col min="2561" max="2561" width="1" style="288" customWidth="1"/>
    <col min="2562" max="2564" width="8" style="288" customWidth="1"/>
    <col min="2565" max="2565" width="16.7109375" style="288" customWidth="1"/>
    <col min="2566" max="2566" width="9.42578125" style="288" customWidth="1"/>
    <col min="2567" max="2567" width="10.5703125" style="288" customWidth="1"/>
    <col min="2568" max="2568" width="10.85546875" style="288" customWidth="1"/>
    <col min="2569" max="2569" width="17.5703125" style="288" customWidth="1"/>
    <col min="2570" max="2808" width="8" style="288"/>
    <col min="2809" max="2809" width="7.28515625" style="288" customWidth="1"/>
    <col min="2810" max="2810" width="3.42578125" style="288" customWidth="1"/>
    <col min="2811" max="2811" width="48.140625" style="288" customWidth="1"/>
    <col min="2812" max="2812" width="8" style="288" customWidth="1"/>
    <col min="2813" max="2813" width="9.5703125" style="288" customWidth="1"/>
    <col min="2814" max="2814" width="10.42578125" style="288" customWidth="1"/>
    <col min="2815" max="2815" width="11.42578125" style="288" customWidth="1"/>
    <col min="2816" max="2816" width="9" style="288" bestFit="1" customWidth="1"/>
    <col min="2817" max="2817" width="1" style="288" customWidth="1"/>
    <col min="2818" max="2820" width="8" style="288" customWidth="1"/>
    <col min="2821" max="2821" width="16.7109375" style="288" customWidth="1"/>
    <col min="2822" max="2822" width="9.42578125" style="288" customWidth="1"/>
    <col min="2823" max="2823" width="10.5703125" style="288" customWidth="1"/>
    <col min="2824" max="2824" width="10.85546875" style="288" customWidth="1"/>
    <col min="2825" max="2825" width="17.5703125" style="288" customWidth="1"/>
    <col min="2826" max="3064" width="8" style="288"/>
    <col min="3065" max="3065" width="7.28515625" style="288" customWidth="1"/>
    <col min="3066" max="3066" width="3.42578125" style="288" customWidth="1"/>
    <col min="3067" max="3067" width="48.140625" style="288" customWidth="1"/>
    <col min="3068" max="3068" width="8" style="288" customWidth="1"/>
    <col min="3069" max="3069" width="9.5703125" style="288" customWidth="1"/>
    <col min="3070" max="3070" width="10.42578125" style="288" customWidth="1"/>
    <col min="3071" max="3071" width="11.42578125" style="288" customWidth="1"/>
    <col min="3072" max="3072" width="9" style="288" bestFit="1" customWidth="1"/>
    <col min="3073" max="3073" width="1" style="288" customWidth="1"/>
    <col min="3074" max="3076" width="8" style="288" customWidth="1"/>
    <col min="3077" max="3077" width="16.7109375" style="288" customWidth="1"/>
    <col min="3078" max="3078" width="9.42578125" style="288" customWidth="1"/>
    <col min="3079" max="3079" width="10.5703125" style="288" customWidth="1"/>
    <col min="3080" max="3080" width="10.85546875" style="288" customWidth="1"/>
    <col min="3081" max="3081" width="17.5703125" style="288" customWidth="1"/>
    <col min="3082" max="3320" width="8" style="288"/>
    <col min="3321" max="3321" width="7.28515625" style="288" customWidth="1"/>
    <col min="3322" max="3322" width="3.42578125" style="288" customWidth="1"/>
    <col min="3323" max="3323" width="48.140625" style="288" customWidth="1"/>
    <col min="3324" max="3324" width="8" style="288" customWidth="1"/>
    <col min="3325" max="3325" width="9.5703125" style="288" customWidth="1"/>
    <col min="3326" max="3326" width="10.42578125" style="288" customWidth="1"/>
    <col min="3327" max="3327" width="11.42578125" style="288" customWidth="1"/>
    <col min="3328" max="3328" width="9" style="288" bestFit="1" customWidth="1"/>
    <col min="3329" max="3329" width="1" style="288" customWidth="1"/>
    <col min="3330" max="3332" width="8" style="288" customWidth="1"/>
    <col min="3333" max="3333" width="16.7109375" style="288" customWidth="1"/>
    <col min="3334" max="3334" width="9.42578125" style="288" customWidth="1"/>
    <col min="3335" max="3335" width="10.5703125" style="288" customWidth="1"/>
    <col min="3336" max="3336" width="10.85546875" style="288" customWidth="1"/>
    <col min="3337" max="3337" width="17.5703125" style="288" customWidth="1"/>
    <col min="3338" max="3576" width="8" style="288"/>
    <col min="3577" max="3577" width="7.28515625" style="288" customWidth="1"/>
    <col min="3578" max="3578" width="3.42578125" style="288" customWidth="1"/>
    <col min="3579" max="3579" width="48.140625" style="288" customWidth="1"/>
    <col min="3580" max="3580" width="8" style="288" customWidth="1"/>
    <col min="3581" max="3581" width="9.5703125" style="288" customWidth="1"/>
    <col min="3582" max="3582" width="10.42578125" style="288" customWidth="1"/>
    <col min="3583" max="3583" width="11.42578125" style="288" customWidth="1"/>
    <col min="3584" max="3584" width="9" style="288" bestFit="1" customWidth="1"/>
    <col min="3585" max="3585" width="1" style="288" customWidth="1"/>
    <col min="3586" max="3588" width="8" style="288" customWidth="1"/>
    <col min="3589" max="3589" width="16.7109375" style="288" customWidth="1"/>
    <col min="3590" max="3590" width="9.42578125" style="288" customWidth="1"/>
    <col min="3591" max="3591" width="10.5703125" style="288" customWidth="1"/>
    <col min="3592" max="3592" width="10.85546875" style="288" customWidth="1"/>
    <col min="3593" max="3593" width="17.5703125" style="288" customWidth="1"/>
    <col min="3594" max="3832" width="8" style="288"/>
    <col min="3833" max="3833" width="7.28515625" style="288" customWidth="1"/>
    <col min="3834" max="3834" width="3.42578125" style="288" customWidth="1"/>
    <col min="3835" max="3835" width="48.140625" style="288" customWidth="1"/>
    <col min="3836" max="3836" width="8" style="288" customWidth="1"/>
    <col min="3837" max="3837" width="9.5703125" style="288" customWidth="1"/>
    <col min="3838" max="3838" width="10.42578125" style="288" customWidth="1"/>
    <col min="3839" max="3839" width="11.42578125" style="288" customWidth="1"/>
    <col min="3840" max="3840" width="9" style="288" bestFit="1" customWidth="1"/>
    <col min="3841" max="3841" width="1" style="288" customWidth="1"/>
    <col min="3842" max="3844" width="8" style="288" customWidth="1"/>
    <col min="3845" max="3845" width="16.7109375" style="288" customWidth="1"/>
    <col min="3846" max="3846" width="9.42578125" style="288" customWidth="1"/>
    <col min="3847" max="3847" width="10.5703125" style="288" customWidth="1"/>
    <col min="3848" max="3848" width="10.85546875" style="288" customWidth="1"/>
    <col min="3849" max="3849" width="17.5703125" style="288" customWidth="1"/>
    <col min="3850" max="4088" width="8" style="288"/>
    <col min="4089" max="4089" width="7.28515625" style="288" customWidth="1"/>
    <col min="4090" max="4090" width="3.42578125" style="288" customWidth="1"/>
    <col min="4091" max="4091" width="48.140625" style="288" customWidth="1"/>
    <col min="4092" max="4092" width="8" style="288" customWidth="1"/>
    <col min="4093" max="4093" width="9.5703125" style="288" customWidth="1"/>
    <col min="4094" max="4094" width="10.42578125" style="288" customWidth="1"/>
    <col min="4095" max="4095" width="11.42578125" style="288" customWidth="1"/>
    <col min="4096" max="4096" width="9" style="288" bestFit="1" customWidth="1"/>
    <col min="4097" max="4097" width="1" style="288" customWidth="1"/>
    <col min="4098" max="4100" width="8" style="288" customWidth="1"/>
    <col min="4101" max="4101" width="16.7109375" style="288" customWidth="1"/>
    <col min="4102" max="4102" width="9.42578125" style="288" customWidth="1"/>
    <col min="4103" max="4103" width="10.5703125" style="288" customWidth="1"/>
    <col min="4104" max="4104" width="10.85546875" style="288" customWidth="1"/>
    <col min="4105" max="4105" width="17.5703125" style="288" customWidth="1"/>
    <col min="4106" max="4344" width="8" style="288"/>
    <col min="4345" max="4345" width="7.28515625" style="288" customWidth="1"/>
    <col min="4346" max="4346" width="3.42578125" style="288" customWidth="1"/>
    <col min="4347" max="4347" width="48.140625" style="288" customWidth="1"/>
    <col min="4348" max="4348" width="8" style="288" customWidth="1"/>
    <col min="4349" max="4349" width="9.5703125" style="288" customWidth="1"/>
    <col min="4350" max="4350" width="10.42578125" style="288" customWidth="1"/>
    <col min="4351" max="4351" width="11.42578125" style="288" customWidth="1"/>
    <col min="4352" max="4352" width="9" style="288" bestFit="1" customWidth="1"/>
    <col min="4353" max="4353" width="1" style="288" customWidth="1"/>
    <col min="4354" max="4356" width="8" style="288" customWidth="1"/>
    <col min="4357" max="4357" width="16.7109375" style="288" customWidth="1"/>
    <col min="4358" max="4358" width="9.42578125" style="288" customWidth="1"/>
    <col min="4359" max="4359" width="10.5703125" style="288" customWidth="1"/>
    <col min="4360" max="4360" width="10.85546875" style="288" customWidth="1"/>
    <col min="4361" max="4361" width="17.5703125" style="288" customWidth="1"/>
    <col min="4362" max="4600" width="8" style="288"/>
    <col min="4601" max="4601" width="7.28515625" style="288" customWidth="1"/>
    <col min="4602" max="4602" width="3.42578125" style="288" customWidth="1"/>
    <col min="4603" max="4603" width="48.140625" style="288" customWidth="1"/>
    <col min="4604" max="4604" width="8" style="288" customWidth="1"/>
    <col min="4605" max="4605" width="9.5703125" style="288" customWidth="1"/>
    <col min="4606" max="4606" width="10.42578125" style="288" customWidth="1"/>
    <col min="4607" max="4607" width="11.42578125" style="288" customWidth="1"/>
    <col min="4608" max="4608" width="9" style="288" bestFit="1" customWidth="1"/>
    <col min="4609" max="4609" width="1" style="288" customWidth="1"/>
    <col min="4610" max="4612" width="8" style="288" customWidth="1"/>
    <col min="4613" max="4613" width="16.7109375" style="288" customWidth="1"/>
    <col min="4614" max="4614" width="9.42578125" style="288" customWidth="1"/>
    <col min="4615" max="4615" width="10.5703125" style="288" customWidth="1"/>
    <col min="4616" max="4616" width="10.85546875" style="288" customWidth="1"/>
    <col min="4617" max="4617" width="17.5703125" style="288" customWidth="1"/>
    <col min="4618" max="4856" width="8" style="288"/>
    <col min="4857" max="4857" width="7.28515625" style="288" customWidth="1"/>
    <col min="4858" max="4858" width="3.42578125" style="288" customWidth="1"/>
    <col min="4859" max="4859" width="48.140625" style="288" customWidth="1"/>
    <col min="4860" max="4860" width="8" style="288" customWidth="1"/>
    <col min="4861" max="4861" width="9.5703125" style="288" customWidth="1"/>
    <col min="4862" max="4862" width="10.42578125" style="288" customWidth="1"/>
    <col min="4863" max="4863" width="11.42578125" style="288" customWidth="1"/>
    <col min="4864" max="4864" width="9" style="288" bestFit="1" customWidth="1"/>
    <col min="4865" max="4865" width="1" style="288" customWidth="1"/>
    <col min="4866" max="4868" width="8" style="288" customWidth="1"/>
    <col min="4869" max="4869" width="16.7109375" style="288" customWidth="1"/>
    <col min="4870" max="4870" width="9.42578125" style="288" customWidth="1"/>
    <col min="4871" max="4871" width="10.5703125" style="288" customWidth="1"/>
    <col min="4872" max="4872" width="10.85546875" style="288" customWidth="1"/>
    <col min="4873" max="4873" width="17.5703125" style="288" customWidth="1"/>
    <col min="4874" max="5112" width="8" style="288"/>
    <col min="5113" max="5113" width="7.28515625" style="288" customWidth="1"/>
    <col min="5114" max="5114" width="3.42578125" style="288" customWidth="1"/>
    <col min="5115" max="5115" width="48.140625" style="288" customWidth="1"/>
    <col min="5116" max="5116" width="8" style="288" customWidth="1"/>
    <col min="5117" max="5117" width="9.5703125" style="288" customWidth="1"/>
    <col min="5118" max="5118" width="10.42578125" style="288" customWidth="1"/>
    <col min="5119" max="5119" width="11.42578125" style="288" customWidth="1"/>
    <col min="5120" max="5120" width="9" style="288" bestFit="1" customWidth="1"/>
    <col min="5121" max="5121" width="1" style="288" customWidth="1"/>
    <col min="5122" max="5124" width="8" style="288" customWidth="1"/>
    <col min="5125" max="5125" width="16.7109375" style="288" customWidth="1"/>
    <col min="5126" max="5126" width="9.42578125" style="288" customWidth="1"/>
    <col min="5127" max="5127" width="10.5703125" style="288" customWidth="1"/>
    <col min="5128" max="5128" width="10.85546875" style="288" customWidth="1"/>
    <col min="5129" max="5129" width="17.5703125" style="288" customWidth="1"/>
    <col min="5130" max="5368" width="8" style="288"/>
    <col min="5369" max="5369" width="7.28515625" style="288" customWidth="1"/>
    <col min="5370" max="5370" width="3.42578125" style="288" customWidth="1"/>
    <col min="5371" max="5371" width="48.140625" style="288" customWidth="1"/>
    <col min="5372" max="5372" width="8" style="288" customWidth="1"/>
    <col min="5373" max="5373" width="9.5703125" style="288" customWidth="1"/>
    <col min="5374" max="5374" width="10.42578125" style="288" customWidth="1"/>
    <col min="5375" max="5375" width="11.42578125" style="288" customWidth="1"/>
    <col min="5376" max="5376" width="9" style="288" bestFit="1" customWidth="1"/>
    <col min="5377" max="5377" width="1" style="288" customWidth="1"/>
    <col min="5378" max="5380" width="8" style="288" customWidth="1"/>
    <col min="5381" max="5381" width="16.7109375" style="288" customWidth="1"/>
    <col min="5382" max="5382" width="9.42578125" style="288" customWidth="1"/>
    <col min="5383" max="5383" width="10.5703125" style="288" customWidth="1"/>
    <col min="5384" max="5384" width="10.85546875" style="288" customWidth="1"/>
    <col min="5385" max="5385" width="17.5703125" style="288" customWidth="1"/>
    <col min="5386" max="5624" width="8" style="288"/>
    <col min="5625" max="5625" width="7.28515625" style="288" customWidth="1"/>
    <col min="5626" max="5626" width="3.42578125" style="288" customWidth="1"/>
    <col min="5627" max="5627" width="48.140625" style="288" customWidth="1"/>
    <col min="5628" max="5628" width="8" style="288" customWidth="1"/>
    <col min="5629" max="5629" width="9.5703125" style="288" customWidth="1"/>
    <col min="5630" max="5630" width="10.42578125" style="288" customWidth="1"/>
    <col min="5631" max="5631" width="11.42578125" style="288" customWidth="1"/>
    <col min="5632" max="5632" width="9" style="288" bestFit="1" customWidth="1"/>
    <col min="5633" max="5633" width="1" style="288" customWidth="1"/>
    <col min="5634" max="5636" width="8" style="288" customWidth="1"/>
    <col min="5637" max="5637" width="16.7109375" style="288" customWidth="1"/>
    <col min="5638" max="5638" width="9.42578125" style="288" customWidth="1"/>
    <col min="5639" max="5639" width="10.5703125" style="288" customWidth="1"/>
    <col min="5640" max="5640" width="10.85546875" style="288" customWidth="1"/>
    <col min="5641" max="5641" width="17.5703125" style="288" customWidth="1"/>
    <col min="5642" max="5880" width="8" style="288"/>
    <col min="5881" max="5881" width="7.28515625" style="288" customWidth="1"/>
    <col min="5882" max="5882" width="3.42578125" style="288" customWidth="1"/>
    <col min="5883" max="5883" width="48.140625" style="288" customWidth="1"/>
    <col min="5884" max="5884" width="8" style="288" customWidth="1"/>
    <col min="5885" max="5885" width="9.5703125" style="288" customWidth="1"/>
    <col min="5886" max="5886" width="10.42578125" style="288" customWidth="1"/>
    <col min="5887" max="5887" width="11.42578125" style="288" customWidth="1"/>
    <col min="5888" max="5888" width="9" style="288" bestFit="1" customWidth="1"/>
    <col min="5889" max="5889" width="1" style="288" customWidth="1"/>
    <col min="5890" max="5892" width="8" style="288" customWidth="1"/>
    <col min="5893" max="5893" width="16.7109375" style="288" customWidth="1"/>
    <col min="5894" max="5894" width="9.42578125" style="288" customWidth="1"/>
    <col min="5895" max="5895" width="10.5703125" style="288" customWidth="1"/>
    <col min="5896" max="5896" width="10.85546875" style="288" customWidth="1"/>
    <col min="5897" max="5897" width="17.5703125" style="288" customWidth="1"/>
    <col min="5898" max="6136" width="8" style="288"/>
    <col min="6137" max="6137" width="7.28515625" style="288" customWidth="1"/>
    <col min="6138" max="6138" width="3.42578125" style="288" customWidth="1"/>
    <col min="6139" max="6139" width="48.140625" style="288" customWidth="1"/>
    <col min="6140" max="6140" width="8" style="288" customWidth="1"/>
    <col min="6141" max="6141" width="9.5703125" style="288" customWidth="1"/>
    <col min="6142" max="6142" width="10.42578125" style="288" customWidth="1"/>
    <col min="6143" max="6143" width="11.42578125" style="288" customWidth="1"/>
    <col min="6144" max="6144" width="9" style="288" bestFit="1" customWidth="1"/>
    <col min="6145" max="6145" width="1" style="288" customWidth="1"/>
    <col min="6146" max="6148" width="8" style="288" customWidth="1"/>
    <col min="6149" max="6149" width="16.7109375" style="288" customWidth="1"/>
    <col min="6150" max="6150" width="9.42578125" style="288" customWidth="1"/>
    <col min="6151" max="6151" width="10.5703125" style="288" customWidth="1"/>
    <col min="6152" max="6152" width="10.85546875" style="288" customWidth="1"/>
    <col min="6153" max="6153" width="17.5703125" style="288" customWidth="1"/>
    <col min="6154" max="6392" width="8" style="288"/>
    <col min="6393" max="6393" width="7.28515625" style="288" customWidth="1"/>
    <col min="6394" max="6394" width="3.42578125" style="288" customWidth="1"/>
    <col min="6395" max="6395" width="48.140625" style="288" customWidth="1"/>
    <col min="6396" max="6396" width="8" style="288" customWidth="1"/>
    <col min="6397" max="6397" width="9.5703125" style="288" customWidth="1"/>
    <col min="6398" max="6398" width="10.42578125" style="288" customWidth="1"/>
    <col min="6399" max="6399" width="11.42578125" style="288" customWidth="1"/>
    <col min="6400" max="6400" width="9" style="288" bestFit="1" customWidth="1"/>
    <col min="6401" max="6401" width="1" style="288" customWidth="1"/>
    <col min="6402" max="6404" width="8" style="288" customWidth="1"/>
    <col min="6405" max="6405" width="16.7109375" style="288" customWidth="1"/>
    <col min="6406" max="6406" width="9.42578125" style="288" customWidth="1"/>
    <col min="6407" max="6407" width="10.5703125" style="288" customWidth="1"/>
    <col min="6408" max="6408" width="10.85546875" style="288" customWidth="1"/>
    <col min="6409" max="6409" width="17.5703125" style="288" customWidth="1"/>
    <col min="6410" max="6648" width="8" style="288"/>
    <col min="6649" max="6649" width="7.28515625" style="288" customWidth="1"/>
    <col min="6650" max="6650" width="3.42578125" style="288" customWidth="1"/>
    <col min="6651" max="6651" width="48.140625" style="288" customWidth="1"/>
    <col min="6652" max="6652" width="8" style="288" customWidth="1"/>
    <col min="6653" max="6653" width="9.5703125" style="288" customWidth="1"/>
    <col min="6654" max="6654" width="10.42578125" style="288" customWidth="1"/>
    <col min="6655" max="6655" width="11.42578125" style="288" customWidth="1"/>
    <col min="6656" max="6656" width="9" style="288" bestFit="1" customWidth="1"/>
    <col min="6657" max="6657" width="1" style="288" customWidth="1"/>
    <col min="6658" max="6660" width="8" style="288" customWidth="1"/>
    <col min="6661" max="6661" width="16.7109375" style="288" customWidth="1"/>
    <col min="6662" max="6662" width="9.42578125" style="288" customWidth="1"/>
    <col min="6663" max="6663" width="10.5703125" style="288" customWidth="1"/>
    <col min="6664" max="6664" width="10.85546875" style="288" customWidth="1"/>
    <col min="6665" max="6665" width="17.5703125" style="288" customWidth="1"/>
    <col min="6666" max="6904" width="8" style="288"/>
    <col min="6905" max="6905" width="7.28515625" style="288" customWidth="1"/>
    <col min="6906" max="6906" width="3.42578125" style="288" customWidth="1"/>
    <col min="6907" max="6907" width="48.140625" style="288" customWidth="1"/>
    <col min="6908" max="6908" width="8" style="288" customWidth="1"/>
    <col min="6909" max="6909" width="9.5703125" style="288" customWidth="1"/>
    <col min="6910" max="6910" width="10.42578125" style="288" customWidth="1"/>
    <col min="6911" max="6911" width="11.42578125" style="288" customWidth="1"/>
    <col min="6912" max="6912" width="9" style="288" bestFit="1" customWidth="1"/>
    <col min="6913" max="6913" width="1" style="288" customWidth="1"/>
    <col min="6914" max="6916" width="8" style="288" customWidth="1"/>
    <col min="6917" max="6917" width="16.7109375" style="288" customWidth="1"/>
    <col min="6918" max="6918" width="9.42578125" style="288" customWidth="1"/>
    <col min="6919" max="6919" width="10.5703125" style="288" customWidth="1"/>
    <col min="6920" max="6920" width="10.85546875" style="288" customWidth="1"/>
    <col min="6921" max="6921" width="17.5703125" style="288" customWidth="1"/>
    <col min="6922" max="7160" width="8" style="288"/>
    <col min="7161" max="7161" width="7.28515625" style="288" customWidth="1"/>
    <col min="7162" max="7162" width="3.42578125" style="288" customWidth="1"/>
    <col min="7163" max="7163" width="48.140625" style="288" customWidth="1"/>
    <col min="7164" max="7164" width="8" style="288" customWidth="1"/>
    <col min="7165" max="7165" width="9.5703125" style="288" customWidth="1"/>
    <col min="7166" max="7166" width="10.42578125" style="288" customWidth="1"/>
    <col min="7167" max="7167" width="11.42578125" style="288" customWidth="1"/>
    <col min="7168" max="7168" width="9" style="288" bestFit="1" customWidth="1"/>
    <col min="7169" max="7169" width="1" style="288" customWidth="1"/>
    <col min="7170" max="7172" width="8" style="288" customWidth="1"/>
    <col min="7173" max="7173" width="16.7109375" style="288" customWidth="1"/>
    <col min="7174" max="7174" width="9.42578125" style="288" customWidth="1"/>
    <col min="7175" max="7175" width="10.5703125" style="288" customWidth="1"/>
    <col min="7176" max="7176" width="10.85546875" style="288" customWidth="1"/>
    <col min="7177" max="7177" width="17.5703125" style="288" customWidth="1"/>
    <col min="7178" max="7416" width="8" style="288"/>
    <col min="7417" max="7417" width="7.28515625" style="288" customWidth="1"/>
    <col min="7418" max="7418" width="3.42578125" style="288" customWidth="1"/>
    <col min="7419" max="7419" width="48.140625" style="288" customWidth="1"/>
    <col min="7420" max="7420" width="8" style="288" customWidth="1"/>
    <col min="7421" max="7421" width="9.5703125" style="288" customWidth="1"/>
    <col min="7422" max="7422" width="10.42578125" style="288" customWidth="1"/>
    <col min="7423" max="7423" width="11.42578125" style="288" customWidth="1"/>
    <col min="7424" max="7424" width="9" style="288" bestFit="1" customWidth="1"/>
    <col min="7425" max="7425" width="1" style="288" customWidth="1"/>
    <col min="7426" max="7428" width="8" style="288" customWidth="1"/>
    <col min="7429" max="7429" width="16.7109375" style="288" customWidth="1"/>
    <col min="7430" max="7430" width="9.42578125" style="288" customWidth="1"/>
    <col min="7431" max="7431" width="10.5703125" style="288" customWidth="1"/>
    <col min="7432" max="7432" width="10.85546875" style="288" customWidth="1"/>
    <col min="7433" max="7433" width="17.5703125" style="288" customWidth="1"/>
    <col min="7434" max="7672" width="8" style="288"/>
    <col min="7673" max="7673" width="7.28515625" style="288" customWidth="1"/>
    <col min="7674" max="7674" width="3.42578125" style="288" customWidth="1"/>
    <col min="7675" max="7675" width="48.140625" style="288" customWidth="1"/>
    <col min="7676" max="7676" width="8" style="288" customWidth="1"/>
    <col min="7677" max="7677" width="9.5703125" style="288" customWidth="1"/>
    <col min="7678" max="7678" width="10.42578125" style="288" customWidth="1"/>
    <col min="7679" max="7679" width="11.42578125" style="288" customWidth="1"/>
    <col min="7680" max="7680" width="9" style="288" bestFit="1" customWidth="1"/>
    <col min="7681" max="7681" width="1" style="288" customWidth="1"/>
    <col min="7682" max="7684" width="8" style="288" customWidth="1"/>
    <col min="7685" max="7685" width="16.7109375" style="288" customWidth="1"/>
    <col min="7686" max="7686" width="9.42578125" style="288" customWidth="1"/>
    <col min="7687" max="7687" width="10.5703125" style="288" customWidth="1"/>
    <col min="7688" max="7688" width="10.85546875" style="288" customWidth="1"/>
    <col min="7689" max="7689" width="17.5703125" style="288" customWidth="1"/>
    <col min="7690" max="7928" width="8" style="288"/>
    <col min="7929" max="7929" width="7.28515625" style="288" customWidth="1"/>
    <col min="7930" max="7930" width="3.42578125" style="288" customWidth="1"/>
    <col min="7931" max="7931" width="48.140625" style="288" customWidth="1"/>
    <col min="7932" max="7932" width="8" style="288" customWidth="1"/>
    <col min="7933" max="7933" width="9.5703125" style="288" customWidth="1"/>
    <col min="7934" max="7934" width="10.42578125" style="288" customWidth="1"/>
    <col min="7935" max="7935" width="11.42578125" style="288" customWidth="1"/>
    <col min="7936" max="7936" width="9" style="288" bestFit="1" customWidth="1"/>
    <col min="7937" max="7937" width="1" style="288" customWidth="1"/>
    <col min="7938" max="7940" width="8" style="288" customWidth="1"/>
    <col min="7941" max="7941" width="16.7109375" style="288" customWidth="1"/>
    <col min="7942" max="7942" width="9.42578125" style="288" customWidth="1"/>
    <col min="7943" max="7943" width="10.5703125" style="288" customWidth="1"/>
    <col min="7944" max="7944" width="10.85546875" style="288" customWidth="1"/>
    <col min="7945" max="7945" width="17.5703125" style="288" customWidth="1"/>
    <col min="7946" max="8184" width="8" style="288"/>
    <col min="8185" max="8185" width="7.28515625" style="288" customWidth="1"/>
    <col min="8186" max="8186" width="3.42578125" style="288" customWidth="1"/>
    <col min="8187" max="8187" width="48.140625" style="288" customWidth="1"/>
    <col min="8188" max="8188" width="8" style="288" customWidth="1"/>
    <col min="8189" max="8189" width="9.5703125" style="288" customWidth="1"/>
    <col min="8190" max="8190" width="10.42578125" style="288" customWidth="1"/>
    <col min="8191" max="8191" width="11.42578125" style="288" customWidth="1"/>
    <col min="8192" max="8192" width="9" style="288" bestFit="1" customWidth="1"/>
    <col min="8193" max="8193" width="1" style="288" customWidth="1"/>
    <col min="8194" max="8196" width="8" style="288" customWidth="1"/>
    <col min="8197" max="8197" width="16.7109375" style="288" customWidth="1"/>
    <col min="8198" max="8198" width="9.42578125" style="288" customWidth="1"/>
    <col min="8199" max="8199" width="10.5703125" style="288" customWidth="1"/>
    <col min="8200" max="8200" width="10.85546875" style="288" customWidth="1"/>
    <col min="8201" max="8201" width="17.5703125" style="288" customWidth="1"/>
    <col min="8202" max="8440" width="8" style="288"/>
    <col min="8441" max="8441" width="7.28515625" style="288" customWidth="1"/>
    <col min="8442" max="8442" width="3.42578125" style="288" customWidth="1"/>
    <col min="8443" max="8443" width="48.140625" style="288" customWidth="1"/>
    <col min="8444" max="8444" width="8" style="288" customWidth="1"/>
    <col min="8445" max="8445" width="9.5703125" style="288" customWidth="1"/>
    <col min="8446" max="8446" width="10.42578125" style="288" customWidth="1"/>
    <col min="8447" max="8447" width="11.42578125" style="288" customWidth="1"/>
    <col min="8448" max="8448" width="9" style="288" bestFit="1" customWidth="1"/>
    <col min="8449" max="8449" width="1" style="288" customWidth="1"/>
    <col min="8450" max="8452" width="8" style="288" customWidth="1"/>
    <col min="8453" max="8453" width="16.7109375" style="288" customWidth="1"/>
    <col min="8454" max="8454" width="9.42578125" style="288" customWidth="1"/>
    <col min="8455" max="8455" width="10.5703125" style="288" customWidth="1"/>
    <col min="8456" max="8456" width="10.85546875" style="288" customWidth="1"/>
    <col min="8457" max="8457" width="17.5703125" style="288" customWidth="1"/>
    <col min="8458" max="8696" width="8" style="288"/>
    <col min="8697" max="8697" width="7.28515625" style="288" customWidth="1"/>
    <col min="8698" max="8698" width="3.42578125" style="288" customWidth="1"/>
    <col min="8699" max="8699" width="48.140625" style="288" customWidth="1"/>
    <col min="8700" max="8700" width="8" style="288" customWidth="1"/>
    <col min="8701" max="8701" width="9.5703125" style="288" customWidth="1"/>
    <col min="8702" max="8702" width="10.42578125" style="288" customWidth="1"/>
    <col min="8703" max="8703" width="11.42578125" style="288" customWidth="1"/>
    <col min="8704" max="8704" width="9" style="288" bestFit="1" customWidth="1"/>
    <col min="8705" max="8705" width="1" style="288" customWidth="1"/>
    <col min="8706" max="8708" width="8" style="288" customWidth="1"/>
    <col min="8709" max="8709" width="16.7109375" style="288" customWidth="1"/>
    <col min="8710" max="8710" width="9.42578125" style="288" customWidth="1"/>
    <col min="8711" max="8711" width="10.5703125" style="288" customWidth="1"/>
    <col min="8712" max="8712" width="10.85546875" style="288" customWidth="1"/>
    <col min="8713" max="8713" width="17.5703125" style="288" customWidth="1"/>
    <col min="8714" max="8952" width="8" style="288"/>
    <col min="8953" max="8953" width="7.28515625" style="288" customWidth="1"/>
    <col min="8954" max="8954" width="3.42578125" style="288" customWidth="1"/>
    <col min="8955" max="8955" width="48.140625" style="288" customWidth="1"/>
    <col min="8956" max="8956" width="8" style="288" customWidth="1"/>
    <col min="8957" max="8957" width="9.5703125" style="288" customWidth="1"/>
    <col min="8958" max="8958" width="10.42578125" style="288" customWidth="1"/>
    <col min="8959" max="8959" width="11.42578125" style="288" customWidth="1"/>
    <col min="8960" max="8960" width="9" style="288" bestFit="1" customWidth="1"/>
    <col min="8961" max="8961" width="1" style="288" customWidth="1"/>
    <col min="8962" max="8964" width="8" style="288" customWidth="1"/>
    <col min="8965" max="8965" width="16.7109375" style="288" customWidth="1"/>
    <col min="8966" max="8966" width="9.42578125" style="288" customWidth="1"/>
    <col min="8967" max="8967" width="10.5703125" style="288" customWidth="1"/>
    <col min="8968" max="8968" width="10.85546875" style="288" customWidth="1"/>
    <col min="8969" max="8969" width="17.5703125" style="288" customWidth="1"/>
    <col min="8970" max="9208" width="8" style="288"/>
    <col min="9209" max="9209" width="7.28515625" style="288" customWidth="1"/>
    <col min="9210" max="9210" width="3.42578125" style="288" customWidth="1"/>
    <col min="9211" max="9211" width="48.140625" style="288" customWidth="1"/>
    <col min="9212" max="9212" width="8" style="288" customWidth="1"/>
    <col min="9213" max="9213" width="9.5703125" style="288" customWidth="1"/>
    <col min="9214" max="9214" width="10.42578125" style="288" customWidth="1"/>
    <col min="9215" max="9215" width="11.42578125" style="288" customWidth="1"/>
    <col min="9216" max="9216" width="9" style="288" bestFit="1" customWidth="1"/>
    <col min="9217" max="9217" width="1" style="288" customWidth="1"/>
    <col min="9218" max="9220" width="8" style="288" customWidth="1"/>
    <col min="9221" max="9221" width="16.7109375" style="288" customWidth="1"/>
    <col min="9222" max="9222" width="9.42578125" style="288" customWidth="1"/>
    <col min="9223" max="9223" width="10.5703125" style="288" customWidth="1"/>
    <col min="9224" max="9224" width="10.85546875" style="288" customWidth="1"/>
    <col min="9225" max="9225" width="17.5703125" style="288" customWidth="1"/>
    <col min="9226" max="9464" width="8" style="288"/>
    <col min="9465" max="9465" width="7.28515625" style="288" customWidth="1"/>
    <col min="9466" max="9466" width="3.42578125" style="288" customWidth="1"/>
    <col min="9467" max="9467" width="48.140625" style="288" customWidth="1"/>
    <col min="9468" max="9468" width="8" style="288" customWidth="1"/>
    <col min="9469" max="9469" width="9.5703125" style="288" customWidth="1"/>
    <col min="9470" max="9470" width="10.42578125" style="288" customWidth="1"/>
    <col min="9471" max="9471" width="11.42578125" style="288" customWidth="1"/>
    <col min="9472" max="9472" width="9" style="288" bestFit="1" customWidth="1"/>
    <col min="9473" max="9473" width="1" style="288" customWidth="1"/>
    <col min="9474" max="9476" width="8" style="288" customWidth="1"/>
    <col min="9477" max="9477" width="16.7109375" style="288" customWidth="1"/>
    <col min="9478" max="9478" width="9.42578125" style="288" customWidth="1"/>
    <col min="9479" max="9479" width="10.5703125" style="288" customWidth="1"/>
    <col min="9480" max="9480" width="10.85546875" style="288" customWidth="1"/>
    <col min="9481" max="9481" width="17.5703125" style="288" customWidth="1"/>
    <col min="9482" max="9720" width="8" style="288"/>
    <col min="9721" max="9721" width="7.28515625" style="288" customWidth="1"/>
    <col min="9722" max="9722" width="3.42578125" style="288" customWidth="1"/>
    <col min="9723" max="9723" width="48.140625" style="288" customWidth="1"/>
    <col min="9724" max="9724" width="8" style="288" customWidth="1"/>
    <col min="9725" max="9725" width="9.5703125" style="288" customWidth="1"/>
    <col min="9726" max="9726" width="10.42578125" style="288" customWidth="1"/>
    <col min="9727" max="9727" width="11.42578125" style="288" customWidth="1"/>
    <col min="9728" max="9728" width="9" style="288" bestFit="1" customWidth="1"/>
    <col min="9729" max="9729" width="1" style="288" customWidth="1"/>
    <col min="9730" max="9732" width="8" style="288" customWidth="1"/>
    <col min="9733" max="9733" width="16.7109375" style="288" customWidth="1"/>
    <col min="9734" max="9734" width="9.42578125" style="288" customWidth="1"/>
    <col min="9735" max="9735" width="10.5703125" style="288" customWidth="1"/>
    <col min="9736" max="9736" width="10.85546875" style="288" customWidth="1"/>
    <col min="9737" max="9737" width="17.5703125" style="288" customWidth="1"/>
    <col min="9738" max="9976" width="8" style="288"/>
    <col min="9977" max="9977" width="7.28515625" style="288" customWidth="1"/>
    <col min="9978" max="9978" width="3.42578125" style="288" customWidth="1"/>
    <col min="9979" max="9979" width="48.140625" style="288" customWidth="1"/>
    <col min="9980" max="9980" width="8" style="288" customWidth="1"/>
    <col min="9981" max="9981" width="9.5703125" style="288" customWidth="1"/>
    <col min="9982" max="9982" width="10.42578125" style="288" customWidth="1"/>
    <col min="9983" max="9983" width="11.42578125" style="288" customWidth="1"/>
    <col min="9984" max="9984" width="9" style="288" bestFit="1" customWidth="1"/>
    <col min="9985" max="9985" width="1" style="288" customWidth="1"/>
    <col min="9986" max="9988" width="8" style="288" customWidth="1"/>
    <col min="9989" max="9989" width="16.7109375" style="288" customWidth="1"/>
    <col min="9990" max="9990" width="9.42578125" style="288" customWidth="1"/>
    <col min="9991" max="9991" width="10.5703125" style="288" customWidth="1"/>
    <col min="9992" max="9992" width="10.85546875" style="288" customWidth="1"/>
    <col min="9993" max="9993" width="17.5703125" style="288" customWidth="1"/>
    <col min="9994" max="10232" width="8" style="288"/>
    <col min="10233" max="10233" width="7.28515625" style="288" customWidth="1"/>
    <col min="10234" max="10234" width="3.42578125" style="288" customWidth="1"/>
    <col min="10235" max="10235" width="48.140625" style="288" customWidth="1"/>
    <col min="10236" max="10236" width="8" style="288" customWidth="1"/>
    <col min="10237" max="10237" width="9.5703125" style="288" customWidth="1"/>
    <col min="10238" max="10238" width="10.42578125" style="288" customWidth="1"/>
    <col min="10239" max="10239" width="11.42578125" style="288" customWidth="1"/>
    <col min="10240" max="10240" width="9" style="288" bestFit="1" customWidth="1"/>
    <col min="10241" max="10241" width="1" style="288" customWidth="1"/>
    <col min="10242" max="10244" width="8" style="288" customWidth="1"/>
    <col min="10245" max="10245" width="16.7109375" style="288" customWidth="1"/>
    <col min="10246" max="10246" width="9.42578125" style="288" customWidth="1"/>
    <col min="10247" max="10247" width="10.5703125" style="288" customWidth="1"/>
    <col min="10248" max="10248" width="10.85546875" style="288" customWidth="1"/>
    <col min="10249" max="10249" width="17.5703125" style="288" customWidth="1"/>
    <col min="10250" max="10488" width="8" style="288"/>
    <col min="10489" max="10489" width="7.28515625" style="288" customWidth="1"/>
    <col min="10490" max="10490" width="3.42578125" style="288" customWidth="1"/>
    <col min="10491" max="10491" width="48.140625" style="288" customWidth="1"/>
    <col min="10492" max="10492" width="8" style="288" customWidth="1"/>
    <col min="10493" max="10493" width="9.5703125" style="288" customWidth="1"/>
    <col min="10494" max="10494" width="10.42578125" style="288" customWidth="1"/>
    <col min="10495" max="10495" width="11.42578125" style="288" customWidth="1"/>
    <col min="10496" max="10496" width="9" style="288" bestFit="1" customWidth="1"/>
    <col min="10497" max="10497" width="1" style="288" customWidth="1"/>
    <col min="10498" max="10500" width="8" style="288" customWidth="1"/>
    <col min="10501" max="10501" width="16.7109375" style="288" customWidth="1"/>
    <col min="10502" max="10502" width="9.42578125" style="288" customWidth="1"/>
    <col min="10503" max="10503" width="10.5703125" style="288" customWidth="1"/>
    <col min="10504" max="10504" width="10.85546875" style="288" customWidth="1"/>
    <col min="10505" max="10505" width="17.5703125" style="288" customWidth="1"/>
    <col min="10506" max="10744" width="8" style="288"/>
    <col min="10745" max="10745" width="7.28515625" style="288" customWidth="1"/>
    <col min="10746" max="10746" width="3.42578125" style="288" customWidth="1"/>
    <col min="10747" max="10747" width="48.140625" style="288" customWidth="1"/>
    <col min="10748" max="10748" width="8" style="288" customWidth="1"/>
    <col min="10749" max="10749" width="9.5703125" style="288" customWidth="1"/>
    <col min="10750" max="10750" width="10.42578125" style="288" customWidth="1"/>
    <col min="10751" max="10751" width="11.42578125" style="288" customWidth="1"/>
    <col min="10752" max="10752" width="9" style="288" bestFit="1" customWidth="1"/>
    <col min="10753" max="10753" width="1" style="288" customWidth="1"/>
    <col min="10754" max="10756" width="8" style="288" customWidth="1"/>
    <col min="10757" max="10757" width="16.7109375" style="288" customWidth="1"/>
    <col min="10758" max="10758" width="9.42578125" style="288" customWidth="1"/>
    <col min="10759" max="10759" width="10.5703125" style="288" customWidth="1"/>
    <col min="10760" max="10760" width="10.85546875" style="288" customWidth="1"/>
    <col min="10761" max="10761" width="17.5703125" style="288" customWidth="1"/>
    <col min="10762" max="11000" width="8" style="288"/>
    <col min="11001" max="11001" width="7.28515625" style="288" customWidth="1"/>
    <col min="11002" max="11002" width="3.42578125" style="288" customWidth="1"/>
    <col min="11003" max="11003" width="48.140625" style="288" customWidth="1"/>
    <col min="11004" max="11004" width="8" style="288" customWidth="1"/>
    <col min="11005" max="11005" width="9.5703125" style="288" customWidth="1"/>
    <col min="11006" max="11006" width="10.42578125" style="288" customWidth="1"/>
    <col min="11007" max="11007" width="11.42578125" style="288" customWidth="1"/>
    <col min="11008" max="11008" width="9" style="288" bestFit="1" customWidth="1"/>
    <col min="11009" max="11009" width="1" style="288" customWidth="1"/>
    <col min="11010" max="11012" width="8" style="288" customWidth="1"/>
    <col min="11013" max="11013" width="16.7109375" style="288" customWidth="1"/>
    <col min="11014" max="11014" width="9.42578125" style="288" customWidth="1"/>
    <col min="11015" max="11015" width="10.5703125" style="288" customWidth="1"/>
    <col min="11016" max="11016" width="10.85546875" style="288" customWidth="1"/>
    <col min="11017" max="11017" width="17.5703125" style="288" customWidth="1"/>
    <col min="11018" max="11256" width="8" style="288"/>
    <col min="11257" max="11257" width="7.28515625" style="288" customWidth="1"/>
    <col min="11258" max="11258" width="3.42578125" style="288" customWidth="1"/>
    <col min="11259" max="11259" width="48.140625" style="288" customWidth="1"/>
    <col min="11260" max="11260" width="8" style="288" customWidth="1"/>
    <col min="11261" max="11261" width="9.5703125" style="288" customWidth="1"/>
    <col min="11262" max="11262" width="10.42578125" style="288" customWidth="1"/>
    <col min="11263" max="11263" width="11.42578125" style="288" customWidth="1"/>
    <col min="11264" max="11264" width="9" style="288" bestFit="1" customWidth="1"/>
    <col min="11265" max="11265" width="1" style="288" customWidth="1"/>
    <col min="11266" max="11268" width="8" style="288" customWidth="1"/>
    <col min="11269" max="11269" width="16.7109375" style="288" customWidth="1"/>
    <col min="11270" max="11270" width="9.42578125" style="288" customWidth="1"/>
    <col min="11271" max="11271" width="10.5703125" style="288" customWidth="1"/>
    <col min="11272" max="11272" width="10.85546875" style="288" customWidth="1"/>
    <col min="11273" max="11273" width="17.5703125" style="288" customWidth="1"/>
    <col min="11274" max="11512" width="8" style="288"/>
    <col min="11513" max="11513" width="7.28515625" style="288" customWidth="1"/>
    <col min="11514" max="11514" width="3.42578125" style="288" customWidth="1"/>
    <col min="11515" max="11515" width="48.140625" style="288" customWidth="1"/>
    <col min="11516" max="11516" width="8" style="288" customWidth="1"/>
    <col min="11517" max="11517" width="9.5703125" style="288" customWidth="1"/>
    <col min="11518" max="11518" width="10.42578125" style="288" customWidth="1"/>
    <col min="11519" max="11519" width="11.42578125" style="288" customWidth="1"/>
    <col min="11520" max="11520" width="9" style="288" bestFit="1" customWidth="1"/>
    <col min="11521" max="11521" width="1" style="288" customWidth="1"/>
    <col min="11522" max="11524" width="8" style="288" customWidth="1"/>
    <col min="11525" max="11525" width="16.7109375" style="288" customWidth="1"/>
    <col min="11526" max="11526" width="9.42578125" style="288" customWidth="1"/>
    <col min="11527" max="11527" width="10.5703125" style="288" customWidth="1"/>
    <col min="11528" max="11528" width="10.85546875" style="288" customWidth="1"/>
    <col min="11529" max="11529" width="17.5703125" style="288" customWidth="1"/>
    <col min="11530" max="11768" width="8" style="288"/>
    <col min="11769" max="11769" width="7.28515625" style="288" customWidth="1"/>
    <col min="11770" max="11770" width="3.42578125" style="288" customWidth="1"/>
    <col min="11771" max="11771" width="48.140625" style="288" customWidth="1"/>
    <col min="11772" max="11772" width="8" style="288" customWidth="1"/>
    <col min="11773" max="11773" width="9.5703125" style="288" customWidth="1"/>
    <col min="11774" max="11774" width="10.42578125" style="288" customWidth="1"/>
    <col min="11775" max="11775" width="11.42578125" style="288" customWidth="1"/>
    <col min="11776" max="11776" width="9" style="288" bestFit="1" customWidth="1"/>
    <col min="11777" max="11777" width="1" style="288" customWidth="1"/>
    <col min="11778" max="11780" width="8" style="288" customWidth="1"/>
    <col min="11781" max="11781" width="16.7109375" style="288" customWidth="1"/>
    <col min="11782" max="11782" width="9.42578125" style="288" customWidth="1"/>
    <col min="11783" max="11783" width="10.5703125" style="288" customWidth="1"/>
    <col min="11784" max="11784" width="10.85546875" style="288" customWidth="1"/>
    <col min="11785" max="11785" width="17.5703125" style="288" customWidth="1"/>
    <col min="11786" max="12024" width="8" style="288"/>
    <col min="12025" max="12025" width="7.28515625" style="288" customWidth="1"/>
    <col min="12026" max="12026" width="3.42578125" style="288" customWidth="1"/>
    <col min="12027" max="12027" width="48.140625" style="288" customWidth="1"/>
    <col min="12028" max="12028" width="8" style="288" customWidth="1"/>
    <col min="12029" max="12029" width="9.5703125" style="288" customWidth="1"/>
    <col min="12030" max="12030" width="10.42578125" style="288" customWidth="1"/>
    <col min="12031" max="12031" width="11.42578125" style="288" customWidth="1"/>
    <col min="12032" max="12032" width="9" style="288" bestFit="1" customWidth="1"/>
    <col min="12033" max="12033" width="1" style="288" customWidth="1"/>
    <col min="12034" max="12036" width="8" style="288" customWidth="1"/>
    <col min="12037" max="12037" width="16.7109375" style="288" customWidth="1"/>
    <col min="12038" max="12038" width="9.42578125" style="288" customWidth="1"/>
    <col min="12039" max="12039" width="10.5703125" style="288" customWidth="1"/>
    <col min="12040" max="12040" width="10.85546875" style="288" customWidth="1"/>
    <col min="12041" max="12041" width="17.5703125" style="288" customWidth="1"/>
    <col min="12042" max="12280" width="8" style="288"/>
    <col min="12281" max="12281" width="7.28515625" style="288" customWidth="1"/>
    <col min="12282" max="12282" width="3.42578125" style="288" customWidth="1"/>
    <col min="12283" max="12283" width="48.140625" style="288" customWidth="1"/>
    <col min="12284" max="12284" width="8" style="288" customWidth="1"/>
    <col min="12285" max="12285" width="9.5703125" style="288" customWidth="1"/>
    <col min="12286" max="12286" width="10.42578125" style="288" customWidth="1"/>
    <col min="12287" max="12287" width="11.42578125" style="288" customWidth="1"/>
    <col min="12288" max="12288" width="9" style="288" bestFit="1" customWidth="1"/>
    <col min="12289" max="12289" width="1" style="288" customWidth="1"/>
    <col min="12290" max="12292" width="8" style="288" customWidth="1"/>
    <col min="12293" max="12293" width="16.7109375" style="288" customWidth="1"/>
    <col min="12294" max="12294" width="9.42578125" style="288" customWidth="1"/>
    <col min="12295" max="12295" width="10.5703125" style="288" customWidth="1"/>
    <col min="12296" max="12296" width="10.85546875" style="288" customWidth="1"/>
    <col min="12297" max="12297" width="17.5703125" style="288" customWidth="1"/>
    <col min="12298" max="12536" width="8" style="288"/>
    <col min="12537" max="12537" width="7.28515625" style="288" customWidth="1"/>
    <col min="12538" max="12538" width="3.42578125" style="288" customWidth="1"/>
    <col min="12539" max="12539" width="48.140625" style="288" customWidth="1"/>
    <col min="12540" max="12540" width="8" style="288" customWidth="1"/>
    <col min="12541" max="12541" width="9.5703125" style="288" customWidth="1"/>
    <col min="12542" max="12542" width="10.42578125" style="288" customWidth="1"/>
    <col min="12543" max="12543" width="11.42578125" style="288" customWidth="1"/>
    <col min="12544" max="12544" width="9" style="288" bestFit="1" customWidth="1"/>
    <col min="12545" max="12545" width="1" style="288" customWidth="1"/>
    <col min="12546" max="12548" width="8" style="288" customWidth="1"/>
    <col min="12549" max="12549" width="16.7109375" style="288" customWidth="1"/>
    <col min="12550" max="12550" width="9.42578125" style="288" customWidth="1"/>
    <col min="12551" max="12551" width="10.5703125" style="288" customWidth="1"/>
    <col min="12552" max="12552" width="10.85546875" style="288" customWidth="1"/>
    <col min="12553" max="12553" width="17.5703125" style="288" customWidth="1"/>
    <col min="12554" max="12792" width="8" style="288"/>
    <col min="12793" max="12793" width="7.28515625" style="288" customWidth="1"/>
    <col min="12794" max="12794" width="3.42578125" style="288" customWidth="1"/>
    <col min="12795" max="12795" width="48.140625" style="288" customWidth="1"/>
    <col min="12796" max="12796" width="8" style="288" customWidth="1"/>
    <col min="12797" max="12797" width="9.5703125" style="288" customWidth="1"/>
    <col min="12798" max="12798" width="10.42578125" style="288" customWidth="1"/>
    <col min="12799" max="12799" width="11.42578125" style="288" customWidth="1"/>
    <col min="12800" max="12800" width="9" style="288" bestFit="1" customWidth="1"/>
    <col min="12801" max="12801" width="1" style="288" customWidth="1"/>
    <col min="12802" max="12804" width="8" style="288" customWidth="1"/>
    <col min="12805" max="12805" width="16.7109375" style="288" customWidth="1"/>
    <col min="12806" max="12806" width="9.42578125" style="288" customWidth="1"/>
    <col min="12807" max="12807" width="10.5703125" style="288" customWidth="1"/>
    <col min="12808" max="12808" width="10.85546875" style="288" customWidth="1"/>
    <col min="12809" max="12809" width="17.5703125" style="288" customWidth="1"/>
    <col min="12810" max="13048" width="8" style="288"/>
    <col min="13049" max="13049" width="7.28515625" style="288" customWidth="1"/>
    <col min="13050" max="13050" width="3.42578125" style="288" customWidth="1"/>
    <col min="13051" max="13051" width="48.140625" style="288" customWidth="1"/>
    <col min="13052" max="13052" width="8" style="288" customWidth="1"/>
    <col min="13053" max="13053" width="9.5703125" style="288" customWidth="1"/>
    <col min="13054" max="13054" width="10.42578125" style="288" customWidth="1"/>
    <col min="13055" max="13055" width="11.42578125" style="288" customWidth="1"/>
    <col min="13056" max="13056" width="9" style="288" bestFit="1" customWidth="1"/>
    <col min="13057" max="13057" width="1" style="288" customWidth="1"/>
    <col min="13058" max="13060" width="8" style="288" customWidth="1"/>
    <col min="13061" max="13061" width="16.7109375" style="288" customWidth="1"/>
    <col min="13062" max="13062" width="9.42578125" style="288" customWidth="1"/>
    <col min="13063" max="13063" width="10.5703125" style="288" customWidth="1"/>
    <col min="13064" max="13064" width="10.85546875" style="288" customWidth="1"/>
    <col min="13065" max="13065" width="17.5703125" style="288" customWidth="1"/>
    <col min="13066" max="13304" width="8" style="288"/>
    <col min="13305" max="13305" width="7.28515625" style="288" customWidth="1"/>
    <col min="13306" max="13306" width="3.42578125" style="288" customWidth="1"/>
    <col min="13307" max="13307" width="48.140625" style="288" customWidth="1"/>
    <col min="13308" max="13308" width="8" style="288" customWidth="1"/>
    <col min="13309" max="13309" width="9.5703125" style="288" customWidth="1"/>
    <col min="13310" max="13310" width="10.42578125" style="288" customWidth="1"/>
    <col min="13311" max="13311" width="11.42578125" style="288" customWidth="1"/>
    <col min="13312" max="13312" width="9" style="288" bestFit="1" customWidth="1"/>
    <col min="13313" max="13313" width="1" style="288" customWidth="1"/>
    <col min="13314" max="13316" width="8" style="288" customWidth="1"/>
    <col min="13317" max="13317" width="16.7109375" style="288" customWidth="1"/>
    <col min="13318" max="13318" width="9.42578125" style="288" customWidth="1"/>
    <col min="13319" max="13319" width="10.5703125" style="288" customWidth="1"/>
    <col min="13320" max="13320" width="10.85546875" style="288" customWidth="1"/>
    <col min="13321" max="13321" width="17.5703125" style="288" customWidth="1"/>
    <col min="13322" max="13560" width="8" style="288"/>
    <col min="13561" max="13561" width="7.28515625" style="288" customWidth="1"/>
    <col min="13562" max="13562" width="3.42578125" style="288" customWidth="1"/>
    <col min="13563" max="13563" width="48.140625" style="288" customWidth="1"/>
    <col min="13564" max="13564" width="8" style="288" customWidth="1"/>
    <col min="13565" max="13565" width="9.5703125" style="288" customWidth="1"/>
    <col min="13566" max="13566" width="10.42578125" style="288" customWidth="1"/>
    <col min="13567" max="13567" width="11.42578125" style="288" customWidth="1"/>
    <col min="13568" max="13568" width="9" style="288" bestFit="1" customWidth="1"/>
    <col min="13569" max="13569" width="1" style="288" customWidth="1"/>
    <col min="13570" max="13572" width="8" style="288" customWidth="1"/>
    <col min="13573" max="13573" width="16.7109375" style="288" customWidth="1"/>
    <col min="13574" max="13574" width="9.42578125" style="288" customWidth="1"/>
    <col min="13575" max="13575" width="10.5703125" style="288" customWidth="1"/>
    <col min="13576" max="13576" width="10.85546875" style="288" customWidth="1"/>
    <col min="13577" max="13577" width="17.5703125" style="288" customWidth="1"/>
    <col min="13578" max="13816" width="8" style="288"/>
    <col min="13817" max="13817" width="7.28515625" style="288" customWidth="1"/>
    <col min="13818" max="13818" width="3.42578125" style="288" customWidth="1"/>
    <col min="13819" max="13819" width="48.140625" style="288" customWidth="1"/>
    <col min="13820" max="13820" width="8" style="288" customWidth="1"/>
    <col min="13821" max="13821" width="9.5703125" style="288" customWidth="1"/>
    <col min="13822" max="13822" width="10.42578125" style="288" customWidth="1"/>
    <col min="13823" max="13823" width="11.42578125" style="288" customWidth="1"/>
    <col min="13824" max="13824" width="9" style="288" bestFit="1" customWidth="1"/>
    <col min="13825" max="13825" width="1" style="288" customWidth="1"/>
    <col min="13826" max="13828" width="8" style="288" customWidth="1"/>
    <col min="13829" max="13829" width="16.7109375" style="288" customWidth="1"/>
    <col min="13830" max="13830" width="9.42578125" style="288" customWidth="1"/>
    <col min="13831" max="13831" width="10.5703125" style="288" customWidth="1"/>
    <col min="13832" max="13832" width="10.85546875" style="288" customWidth="1"/>
    <col min="13833" max="13833" width="17.5703125" style="288" customWidth="1"/>
    <col min="13834" max="14072" width="8" style="288"/>
    <col min="14073" max="14073" width="7.28515625" style="288" customWidth="1"/>
    <col min="14074" max="14074" width="3.42578125" style="288" customWidth="1"/>
    <col min="14075" max="14075" width="48.140625" style="288" customWidth="1"/>
    <col min="14076" max="14076" width="8" style="288" customWidth="1"/>
    <col min="14077" max="14077" width="9.5703125" style="288" customWidth="1"/>
    <col min="14078" max="14078" width="10.42578125" style="288" customWidth="1"/>
    <col min="14079" max="14079" width="11.42578125" style="288" customWidth="1"/>
    <col min="14080" max="14080" width="9" style="288" bestFit="1" customWidth="1"/>
    <col min="14081" max="14081" width="1" style="288" customWidth="1"/>
    <col min="14082" max="14084" width="8" style="288" customWidth="1"/>
    <col min="14085" max="14085" width="16.7109375" style="288" customWidth="1"/>
    <col min="14086" max="14086" width="9.42578125" style="288" customWidth="1"/>
    <col min="14087" max="14087" width="10.5703125" style="288" customWidth="1"/>
    <col min="14088" max="14088" width="10.85546875" style="288" customWidth="1"/>
    <col min="14089" max="14089" width="17.5703125" style="288" customWidth="1"/>
    <col min="14090" max="14328" width="8" style="288"/>
    <col min="14329" max="14329" width="7.28515625" style="288" customWidth="1"/>
    <col min="14330" max="14330" width="3.42578125" style="288" customWidth="1"/>
    <col min="14331" max="14331" width="48.140625" style="288" customWidth="1"/>
    <col min="14332" max="14332" width="8" style="288" customWidth="1"/>
    <col min="14333" max="14333" width="9.5703125" style="288" customWidth="1"/>
    <col min="14334" max="14334" width="10.42578125" style="288" customWidth="1"/>
    <col min="14335" max="14335" width="11.42578125" style="288" customWidth="1"/>
    <col min="14336" max="14336" width="9" style="288" bestFit="1" customWidth="1"/>
    <col min="14337" max="14337" width="1" style="288" customWidth="1"/>
    <col min="14338" max="14340" width="8" style="288" customWidth="1"/>
    <col min="14341" max="14341" width="16.7109375" style="288" customWidth="1"/>
    <col min="14342" max="14342" width="9.42578125" style="288" customWidth="1"/>
    <col min="14343" max="14343" width="10.5703125" style="288" customWidth="1"/>
    <col min="14344" max="14344" width="10.85546875" style="288" customWidth="1"/>
    <col min="14345" max="14345" width="17.5703125" style="288" customWidth="1"/>
    <col min="14346" max="14584" width="8" style="288"/>
    <col min="14585" max="14585" width="7.28515625" style="288" customWidth="1"/>
    <col min="14586" max="14586" width="3.42578125" style="288" customWidth="1"/>
    <col min="14587" max="14587" width="48.140625" style="288" customWidth="1"/>
    <col min="14588" max="14588" width="8" style="288" customWidth="1"/>
    <col min="14589" max="14589" width="9.5703125" style="288" customWidth="1"/>
    <col min="14590" max="14590" width="10.42578125" style="288" customWidth="1"/>
    <col min="14591" max="14591" width="11.42578125" style="288" customWidth="1"/>
    <col min="14592" max="14592" width="9" style="288" bestFit="1" customWidth="1"/>
    <col min="14593" max="14593" width="1" style="288" customWidth="1"/>
    <col min="14594" max="14596" width="8" style="288" customWidth="1"/>
    <col min="14597" max="14597" width="16.7109375" style="288" customWidth="1"/>
    <col min="14598" max="14598" width="9.42578125" style="288" customWidth="1"/>
    <col min="14599" max="14599" width="10.5703125" style="288" customWidth="1"/>
    <col min="14600" max="14600" width="10.85546875" style="288" customWidth="1"/>
    <col min="14601" max="14601" width="17.5703125" style="288" customWidth="1"/>
    <col min="14602" max="14840" width="8" style="288"/>
    <col min="14841" max="14841" width="7.28515625" style="288" customWidth="1"/>
    <col min="14842" max="14842" width="3.42578125" style="288" customWidth="1"/>
    <col min="14843" max="14843" width="48.140625" style="288" customWidth="1"/>
    <col min="14844" max="14844" width="8" style="288" customWidth="1"/>
    <col min="14845" max="14845" width="9.5703125" style="288" customWidth="1"/>
    <col min="14846" max="14846" width="10.42578125" style="288" customWidth="1"/>
    <col min="14847" max="14847" width="11.42578125" style="288" customWidth="1"/>
    <col min="14848" max="14848" width="9" style="288" bestFit="1" customWidth="1"/>
    <col min="14849" max="14849" width="1" style="288" customWidth="1"/>
    <col min="14850" max="14852" width="8" style="288" customWidth="1"/>
    <col min="14853" max="14853" width="16.7109375" style="288" customWidth="1"/>
    <col min="14854" max="14854" width="9.42578125" style="288" customWidth="1"/>
    <col min="14855" max="14855" width="10.5703125" style="288" customWidth="1"/>
    <col min="14856" max="14856" width="10.85546875" style="288" customWidth="1"/>
    <col min="14857" max="14857" width="17.5703125" style="288" customWidth="1"/>
    <col min="14858" max="15096" width="8" style="288"/>
    <col min="15097" max="15097" width="7.28515625" style="288" customWidth="1"/>
    <col min="15098" max="15098" width="3.42578125" style="288" customWidth="1"/>
    <col min="15099" max="15099" width="48.140625" style="288" customWidth="1"/>
    <col min="15100" max="15100" width="8" style="288" customWidth="1"/>
    <col min="15101" max="15101" width="9.5703125" style="288" customWidth="1"/>
    <col min="15102" max="15102" width="10.42578125" style="288" customWidth="1"/>
    <col min="15103" max="15103" width="11.42578125" style="288" customWidth="1"/>
    <col min="15104" max="15104" width="9" style="288" bestFit="1" customWidth="1"/>
    <col min="15105" max="15105" width="1" style="288" customWidth="1"/>
    <col min="15106" max="15108" width="8" style="288" customWidth="1"/>
    <col min="15109" max="15109" width="16.7109375" style="288" customWidth="1"/>
    <col min="15110" max="15110" width="9.42578125" style="288" customWidth="1"/>
    <col min="15111" max="15111" width="10.5703125" style="288" customWidth="1"/>
    <col min="15112" max="15112" width="10.85546875" style="288" customWidth="1"/>
    <col min="15113" max="15113" width="17.5703125" style="288" customWidth="1"/>
    <col min="15114" max="15352" width="8" style="288"/>
    <col min="15353" max="15353" width="7.28515625" style="288" customWidth="1"/>
    <col min="15354" max="15354" width="3.42578125" style="288" customWidth="1"/>
    <col min="15355" max="15355" width="48.140625" style="288" customWidth="1"/>
    <col min="15356" max="15356" width="8" style="288" customWidth="1"/>
    <col min="15357" max="15357" width="9.5703125" style="288" customWidth="1"/>
    <col min="15358" max="15358" width="10.42578125" style="288" customWidth="1"/>
    <col min="15359" max="15359" width="11.42578125" style="288" customWidth="1"/>
    <col min="15360" max="15360" width="9" style="288" bestFit="1" customWidth="1"/>
    <col min="15361" max="15361" width="1" style="288" customWidth="1"/>
    <col min="15362" max="15364" width="8" style="288" customWidth="1"/>
    <col min="15365" max="15365" width="16.7109375" style="288" customWidth="1"/>
    <col min="15366" max="15366" width="9.42578125" style="288" customWidth="1"/>
    <col min="15367" max="15367" width="10.5703125" style="288" customWidth="1"/>
    <col min="15368" max="15368" width="10.85546875" style="288" customWidth="1"/>
    <col min="15369" max="15369" width="17.5703125" style="288" customWidth="1"/>
    <col min="15370" max="15608" width="8" style="288"/>
    <col min="15609" max="15609" width="7.28515625" style="288" customWidth="1"/>
    <col min="15610" max="15610" width="3.42578125" style="288" customWidth="1"/>
    <col min="15611" max="15611" width="48.140625" style="288" customWidth="1"/>
    <col min="15612" max="15612" width="8" style="288" customWidth="1"/>
    <col min="15613" max="15613" width="9.5703125" style="288" customWidth="1"/>
    <col min="15614" max="15614" width="10.42578125" style="288" customWidth="1"/>
    <col min="15615" max="15615" width="11.42578125" style="288" customWidth="1"/>
    <col min="15616" max="15616" width="9" style="288" bestFit="1" customWidth="1"/>
    <col min="15617" max="15617" width="1" style="288" customWidth="1"/>
    <col min="15618" max="15620" width="8" style="288" customWidth="1"/>
    <col min="15621" max="15621" width="16.7109375" style="288" customWidth="1"/>
    <col min="15622" max="15622" width="9.42578125" style="288" customWidth="1"/>
    <col min="15623" max="15623" width="10.5703125" style="288" customWidth="1"/>
    <col min="15624" max="15624" width="10.85546875" style="288" customWidth="1"/>
    <col min="15625" max="15625" width="17.5703125" style="288" customWidth="1"/>
    <col min="15626" max="15864" width="8" style="288"/>
    <col min="15865" max="15865" width="7.28515625" style="288" customWidth="1"/>
    <col min="15866" max="15866" width="3.42578125" style="288" customWidth="1"/>
    <col min="15867" max="15867" width="48.140625" style="288" customWidth="1"/>
    <col min="15868" max="15868" width="8" style="288" customWidth="1"/>
    <col min="15869" max="15869" width="9.5703125" style="288" customWidth="1"/>
    <col min="15870" max="15870" width="10.42578125" style="288" customWidth="1"/>
    <col min="15871" max="15871" width="11.42578125" style="288" customWidth="1"/>
    <col min="15872" max="15872" width="9" style="288" bestFit="1" customWidth="1"/>
    <col min="15873" max="15873" width="1" style="288" customWidth="1"/>
    <col min="15874" max="15876" width="8" style="288" customWidth="1"/>
    <col min="15877" max="15877" width="16.7109375" style="288" customWidth="1"/>
    <col min="15878" max="15878" width="9.42578125" style="288" customWidth="1"/>
    <col min="15879" max="15879" width="10.5703125" style="288" customWidth="1"/>
    <col min="15880" max="15880" width="10.85546875" style="288" customWidth="1"/>
    <col min="15881" max="15881" width="17.5703125" style="288" customWidth="1"/>
    <col min="15882" max="16120" width="8" style="288"/>
    <col min="16121" max="16121" width="7.28515625" style="288" customWidth="1"/>
    <col min="16122" max="16122" width="3.42578125" style="288" customWidth="1"/>
    <col min="16123" max="16123" width="48.140625" style="288" customWidth="1"/>
    <col min="16124" max="16124" width="8" style="288" customWidth="1"/>
    <col min="16125" max="16125" width="9.5703125" style="288" customWidth="1"/>
    <col min="16126" max="16126" width="10.42578125" style="288" customWidth="1"/>
    <col min="16127" max="16127" width="11.42578125" style="288" customWidth="1"/>
    <col min="16128" max="16128" width="9" style="288" bestFit="1" customWidth="1"/>
    <col min="16129" max="16129" width="1" style="288" customWidth="1"/>
    <col min="16130" max="16132" width="8" style="288" customWidth="1"/>
    <col min="16133" max="16133" width="16.7109375" style="288" customWidth="1"/>
    <col min="16134" max="16134" width="9.42578125" style="288" customWidth="1"/>
    <col min="16135" max="16135" width="10.5703125" style="288" customWidth="1"/>
    <col min="16136" max="16136" width="10.85546875" style="288" customWidth="1"/>
    <col min="16137" max="16137" width="17.5703125" style="288" customWidth="1"/>
    <col min="16138" max="16384" width="8" style="288"/>
  </cols>
  <sheetData>
    <row r="1" spans="1:9" ht="32.25" customHeight="1">
      <c r="A1" s="942" t="s">
        <v>64</v>
      </c>
      <c r="B1" s="942"/>
      <c r="C1" s="942"/>
      <c r="D1" s="942"/>
      <c r="E1" s="942"/>
      <c r="F1" s="942"/>
      <c r="G1" s="942"/>
      <c r="H1" s="942"/>
    </row>
    <row r="2" spans="1:9">
      <c r="A2" s="289"/>
      <c r="B2" s="289"/>
      <c r="C2" s="289"/>
      <c r="D2" s="290"/>
      <c r="E2" s="291"/>
      <c r="F2" s="292"/>
      <c r="G2" s="293"/>
      <c r="H2" s="294"/>
    </row>
    <row r="3" spans="1:9">
      <c r="A3" s="291">
        <v>1</v>
      </c>
      <c r="B3" s="294"/>
      <c r="C3" s="289" t="s">
        <v>143</v>
      </c>
      <c r="D3" s="296">
        <v>1</v>
      </c>
      <c r="E3" s="291" t="s">
        <v>78</v>
      </c>
      <c r="F3" s="365">
        <v>50</v>
      </c>
      <c r="G3" s="298" t="s">
        <v>12</v>
      </c>
      <c r="H3" s="299"/>
    </row>
    <row r="4" spans="1:9">
      <c r="A4" s="291">
        <v>2</v>
      </c>
      <c r="B4" s="289"/>
      <c r="C4" s="289" t="s">
        <v>142</v>
      </c>
      <c r="D4" s="296">
        <v>1</v>
      </c>
      <c r="E4" s="291" t="s">
        <v>89</v>
      </c>
      <c r="F4" s="300">
        <v>634</v>
      </c>
      <c r="G4" s="298" t="s">
        <v>12</v>
      </c>
      <c r="H4" s="299"/>
    </row>
    <row r="5" spans="1:9">
      <c r="A5" s="291">
        <v>3</v>
      </c>
      <c r="B5" s="289"/>
      <c r="C5" s="289" t="s">
        <v>144</v>
      </c>
      <c r="D5" s="296">
        <v>1</v>
      </c>
      <c r="E5" s="291" t="s">
        <v>89</v>
      </c>
      <c r="F5" s="297">
        <v>443</v>
      </c>
      <c r="G5" s="298" t="s">
        <v>12</v>
      </c>
      <c r="H5" s="289"/>
      <c r="I5" s="301"/>
    </row>
    <row r="6" spans="1:9">
      <c r="A6" s="291">
        <v>4</v>
      </c>
      <c r="B6" s="289"/>
      <c r="C6" s="289" t="s">
        <v>145</v>
      </c>
      <c r="D6" s="296">
        <v>1</v>
      </c>
      <c r="E6" s="291" t="s">
        <v>89</v>
      </c>
      <c r="F6" s="297">
        <v>341</v>
      </c>
      <c r="G6" s="298" t="s">
        <v>12</v>
      </c>
      <c r="H6" s="289"/>
      <c r="I6" s="301"/>
    </row>
    <row r="7" spans="1:9">
      <c r="A7" s="291">
        <v>5</v>
      </c>
      <c r="B7" s="294"/>
      <c r="C7" s="289" t="s">
        <v>153</v>
      </c>
      <c r="D7" s="296">
        <v>1</v>
      </c>
      <c r="E7" s="291" t="s">
        <v>89</v>
      </c>
      <c r="F7" s="297">
        <v>360.25</v>
      </c>
      <c r="G7" s="298" t="s">
        <v>12</v>
      </c>
      <c r="H7" s="299"/>
    </row>
    <row r="8" spans="1:9">
      <c r="A8" s="291">
        <v>6</v>
      </c>
      <c r="B8" s="289"/>
      <c r="C8" s="289" t="s">
        <v>157</v>
      </c>
      <c r="D8" s="296">
        <v>1</v>
      </c>
      <c r="E8" s="291" t="s">
        <v>89</v>
      </c>
      <c r="F8" s="297">
        <v>671</v>
      </c>
      <c r="G8" s="298" t="s">
        <v>12</v>
      </c>
      <c r="H8" s="289"/>
      <c r="I8" s="301"/>
    </row>
    <row r="9" spans="1:9">
      <c r="A9" s="291">
        <v>7</v>
      </c>
      <c r="B9" s="289"/>
      <c r="C9" s="289" t="s">
        <v>154</v>
      </c>
      <c r="D9" s="296">
        <v>1</v>
      </c>
      <c r="E9" s="291" t="s">
        <v>89</v>
      </c>
      <c r="F9" s="366">
        <v>169</v>
      </c>
      <c r="G9" s="298" t="s">
        <v>12</v>
      </c>
      <c r="H9" s="299"/>
    </row>
    <row r="10" spans="1:9">
      <c r="A10" s="291">
        <v>8</v>
      </c>
      <c r="B10" s="294"/>
      <c r="C10" s="289" t="s">
        <v>276</v>
      </c>
      <c r="D10" s="296">
        <v>1</v>
      </c>
      <c r="E10" s="291" t="s">
        <v>89</v>
      </c>
      <c r="F10" s="297">
        <v>903</v>
      </c>
      <c r="G10" s="298" t="s">
        <v>12</v>
      </c>
      <c r="H10" s="299"/>
    </row>
    <row r="11" spans="1:9">
      <c r="A11" s="291">
        <v>9</v>
      </c>
      <c r="B11" s="289"/>
      <c r="C11" s="289" t="s">
        <v>277</v>
      </c>
      <c r="D11" s="296">
        <v>1</v>
      </c>
      <c r="E11" s="291" t="s">
        <v>89</v>
      </c>
      <c r="F11" s="297">
        <v>423.5</v>
      </c>
      <c r="G11" s="298" t="s">
        <v>12</v>
      </c>
      <c r="H11" s="289"/>
      <c r="I11" s="301"/>
    </row>
    <row r="12" spans="1:9">
      <c r="A12" s="291">
        <v>10</v>
      </c>
      <c r="B12" s="289"/>
      <c r="C12" s="289" t="s">
        <v>278</v>
      </c>
      <c r="D12" s="296">
        <v>1</v>
      </c>
      <c r="E12" s="291" t="s">
        <v>78</v>
      </c>
      <c r="F12" s="365">
        <v>718</v>
      </c>
      <c r="G12" s="298" t="s">
        <v>12</v>
      </c>
      <c r="H12" s="299"/>
    </row>
    <row r="13" spans="1:9">
      <c r="A13" s="291">
        <v>11</v>
      </c>
      <c r="B13" s="289"/>
      <c r="C13" s="289" t="s">
        <v>279</v>
      </c>
      <c r="D13" s="296">
        <v>1</v>
      </c>
      <c r="E13" s="291" t="s">
        <v>89</v>
      </c>
      <c r="F13" s="365">
        <v>350</v>
      </c>
      <c r="G13" s="298" t="s">
        <v>12</v>
      </c>
      <c r="H13" s="289"/>
      <c r="I13" s="301"/>
    </row>
    <row r="14" spans="1:9">
      <c r="A14" s="291">
        <v>12</v>
      </c>
      <c r="B14" s="289"/>
      <c r="C14" s="289" t="s">
        <v>280</v>
      </c>
      <c r="D14" s="296">
        <v>1</v>
      </c>
      <c r="E14" s="291" t="s">
        <v>73</v>
      </c>
      <c r="F14" s="297">
        <v>4.3099999999999996</v>
      </c>
      <c r="G14" s="298" t="s">
        <v>12</v>
      </c>
      <c r="H14" s="299"/>
    </row>
    <row r="15" spans="1:9">
      <c r="A15" s="291">
        <v>13</v>
      </c>
      <c r="B15" s="289"/>
      <c r="C15" s="289" t="s">
        <v>285</v>
      </c>
      <c r="D15" s="296">
        <v>1</v>
      </c>
      <c r="E15" s="291" t="s">
        <v>89</v>
      </c>
      <c r="F15" s="297">
        <v>742.5</v>
      </c>
      <c r="G15" s="298" t="s">
        <v>12</v>
      </c>
      <c r="H15" s="299"/>
    </row>
    <row r="16" spans="1:9">
      <c r="A16" s="291">
        <v>14</v>
      </c>
      <c r="B16" s="289"/>
      <c r="C16" s="289" t="s">
        <v>286</v>
      </c>
      <c r="D16" s="296">
        <v>1</v>
      </c>
      <c r="E16" s="291" t="s">
        <v>89</v>
      </c>
      <c r="F16" s="365">
        <v>690</v>
      </c>
      <c r="G16" s="298" t="s">
        <v>12</v>
      </c>
      <c r="H16" s="289"/>
      <c r="I16" s="301"/>
    </row>
    <row r="17" spans="1:9">
      <c r="A17" s="291">
        <v>15</v>
      </c>
      <c r="B17" s="289"/>
      <c r="C17" s="289" t="s">
        <v>287</v>
      </c>
      <c r="D17" s="296">
        <v>1</v>
      </c>
      <c r="E17" s="291" t="s">
        <v>89</v>
      </c>
      <c r="F17" s="365">
        <v>495</v>
      </c>
      <c r="G17" s="298" t="s">
        <v>12</v>
      </c>
      <c r="H17" s="299"/>
    </row>
    <row r="18" spans="1:9">
      <c r="A18" s="295"/>
      <c r="B18" s="294"/>
      <c r="C18" s="289"/>
      <c r="D18" s="296"/>
      <c r="E18" s="291"/>
      <c r="F18" s="304"/>
      <c r="G18" s="303"/>
      <c r="H18" s="299"/>
      <c r="I18" s="301"/>
    </row>
    <row r="19" spans="1:9">
      <c r="A19" s="943" t="s">
        <v>2</v>
      </c>
      <c r="B19" s="943" t="s">
        <v>3</v>
      </c>
      <c r="C19" s="945"/>
      <c r="D19" s="946" t="s">
        <v>40</v>
      </c>
      <c r="E19" s="946" t="s">
        <v>5</v>
      </c>
      <c r="F19" s="305" t="s">
        <v>10</v>
      </c>
      <c r="G19" s="305" t="s">
        <v>65</v>
      </c>
      <c r="H19" s="943" t="s">
        <v>9</v>
      </c>
    </row>
    <row r="20" spans="1:9">
      <c r="A20" s="944"/>
      <c r="B20" s="944"/>
      <c r="C20" s="944"/>
      <c r="D20" s="947"/>
      <c r="E20" s="947"/>
      <c r="F20" s="306" t="s">
        <v>66</v>
      </c>
      <c r="G20" s="306" t="s">
        <v>66</v>
      </c>
      <c r="H20" s="944"/>
    </row>
    <row r="21" spans="1:9" s="301" customFormat="1">
      <c r="A21" s="307">
        <v>1</v>
      </c>
      <c r="B21" s="308" t="s">
        <v>146</v>
      </c>
      <c r="C21" s="309"/>
      <c r="D21" s="310" t="s">
        <v>68</v>
      </c>
      <c r="E21" s="311" t="s">
        <v>68</v>
      </c>
      <c r="F21" s="350" t="s">
        <v>68</v>
      </c>
      <c r="G21" s="312" t="s">
        <v>68</v>
      </c>
      <c r="H21" s="313" t="s">
        <v>68</v>
      </c>
    </row>
    <row r="22" spans="1:9" s="301" customFormat="1">
      <c r="A22" s="314"/>
      <c r="B22" s="315"/>
      <c r="C22" s="316" t="s">
        <v>97</v>
      </c>
      <c r="D22" s="317">
        <v>0.1</v>
      </c>
      <c r="E22" s="318" t="s">
        <v>78</v>
      </c>
      <c r="F22" s="351">
        <f>F3</f>
        <v>50</v>
      </c>
      <c r="G22" s="319">
        <f>D22*F22</f>
        <v>5</v>
      </c>
      <c r="H22" s="320" t="s">
        <v>68</v>
      </c>
    </row>
    <row r="23" spans="1:9">
      <c r="A23" s="314"/>
      <c r="B23" s="315"/>
      <c r="C23" s="316" t="s">
        <v>138</v>
      </c>
      <c r="D23" s="317">
        <v>0.04</v>
      </c>
      <c r="E23" s="318" t="s">
        <v>89</v>
      </c>
      <c r="F23" s="352">
        <f>F4</f>
        <v>634</v>
      </c>
      <c r="G23" s="319">
        <f>D23*F23</f>
        <v>25.36</v>
      </c>
      <c r="H23" s="314"/>
    </row>
    <row r="24" spans="1:9">
      <c r="A24" s="314"/>
      <c r="B24" s="315"/>
      <c r="C24" s="316" t="s">
        <v>137</v>
      </c>
      <c r="D24" s="317">
        <v>7.0000000000000007E-2</v>
      </c>
      <c r="E24" s="318" t="s">
        <v>89</v>
      </c>
      <c r="F24" s="329">
        <f>F5</f>
        <v>443</v>
      </c>
      <c r="G24" s="319">
        <f>D24*F24</f>
        <v>31.01</v>
      </c>
      <c r="H24" s="314"/>
    </row>
    <row r="25" spans="1:9">
      <c r="A25" s="314"/>
      <c r="B25" s="315"/>
      <c r="C25" s="316" t="s">
        <v>90</v>
      </c>
      <c r="D25" s="317">
        <v>1</v>
      </c>
      <c r="E25" s="318" t="s">
        <v>91</v>
      </c>
      <c r="F25" s="353">
        <v>1.6400000000000001E-2</v>
      </c>
      <c r="G25" s="319">
        <f>D25*F25</f>
        <v>1.6400000000000001E-2</v>
      </c>
      <c r="H25" s="314"/>
    </row>
    <row r="26" spans="1:9">
      <c r="A26" s="321"/>
      <c r="B26" s="322"/>
      <c r="C26" s="323" t="s">
        <v>140</v>
      </c>
      <c r="D26" s="324">
        <v>1</v>
      </c>
      <c r="E26" s="325" t="s">
        <v>22</v>
      </c>
      <c r="F26" s="325" t="s">
        <v>83</v>
      </c>
      <c r="G26" s="326">
        <f>SUM(G22:G25)</f>
        <v>61.386400000000002</v>
      </c>
      <c r="H26" s="327"/>
    </row>
    <row r="27" spans="1:9" s="301" customFormat="1">
      <c r="A27" s="307">
        <v>2</v>
      </c>
      <c r="B27" s="308" t="s">
        <v>147</v>
      </c>
      <c r="C27" s="309"/>
      <c r="D27" s="310" t="s">
        <v>68</v>
      </c>
      <c r="E27" s="311" t="s">
        <v>68</v>
      </c>
      <c r="F27" s="350" t="s">
        <v>68</v>
      </c>
      <c r="G27" s="312" t="s">
        <v>68</v>
      </c>
      <c r="H27" s="313" t="s">
        <v>68</v>
      </c>
    </row>
    <row r="28" spans="1:9" s="301" customFormat="1">
      <c r="A28" s="314"/>
      <c r="B28" s="315"/>
      <c r="C28" s="316" t="s">
        <v>97</v>
      </c>
      <c r="D28" s="317">
        <v>0.1</v>
      </c>
      <c r="E28" s="318" t="s">
        <v>78</v>
      </c>
      <c r="F28" s="351">
        <f>F3</f>
        <v>50</v>
      </c>
      <c r="G28" s="319">
        <f>D28*F28</f>
        <v>5</v>
      </c>
      <c r="H28" s="320" t="s">
        <v>68</v>
      </c>
    </row>
    <row r="29" spans="1:9">
      <c r="A29" s="314"/>
      <c r="B29" s="315"/>
      <c r="C29" s="316" t="s">
        <v>138</v>
      </c>
      <c r="D29" s="317">
        <v>0.04</v>
      </c>
      <c r="E29" s="318" t="s">
        <v>89</v>
      </c>
      <c r="F29" s="352">
        <f>F4</f>
        <v>634</v>
      </c>
      <c r="G29" s="319">
        <f>D29*F29</f>
        <v>25.36</v>
      </c>
      <c r="H29" s="314"/>
    </row>
    <row r="30" spans="1:9">
      <c r="A30" s="314"/>
      <c r="B30" s="315"/>
      <c r="C30" s="316" t="s">
        <v>139</v>
      </c>
      <c r="D30" s="317">
        <v>7.0000000000000007E-2</v>
      </c>
      <c r="E30" s="318" t="s">
        <v>89</v>
      </c>
      <c r="F30" s="329">
        <f>F6</f>
        <v>341</v>
      </c>
      <c r="G30" s="319">
        <f>D30*F30</f>
        <v>23.87</v>
      </c>
      <c r="H30" s="314"/>
    </row>
    <row r="31" spans="1:9">
      <c r="A31" s="314"/>
      <c r="B31" s="315"/>
      <c r="C31" s="316" t="s">
        <v>90</v>
      </c>
      <c r="D31" s="317">
        <v>1</v>
      </c>
      <c r="E31" s="318" t="s">
        <v>91</v>
      </c>
      <c r="F31" s="353">
        <v>1.6400000000000001E-2</v>
      </c>
      <c r="G31" s="319">
        <f>D31*F31</f>
        <v>1.6400000000000001E-2</v>
      </c>
      <c r="H31" s="314"/>
    </row>
    <row r="32" spans="1:9">
      <c r="A32" s="321"/>
      <c r="B32" s="322"/>
      <c r="C32" s="323" t="s">
        <v>141</v>
      </c>
      <c r="D32" s="324">
        <v>1</v>
      </c>
      <c r="E32" s="325" t="s">
        <v>22</v>
      </c>
      <c r="F32" s="325" t="s">
        <v>83</v>
      </c>
      <c r="G32" s="326">
        <f>SUM(G28:G31)</f>
        <v>54.246400000000001</v>
      </c>
      <c r="H32" s="327"/>
    </row>
    <row r="33" spans="1:10" s="301" customFormat="1">
      <c r="A33" s="307">
        <v>3</v>
      </c>
      <c r="B33" s="308" t="s">
        <v>148</v>
      </c>
      <c r="C33" s="309"/>
      <c r="D33" s="310" t="s">
        <v>68</v>
      </c>
      <c r="E33" s="311" t="s">
        <v>68</v>
      </c>
      <c r="F33" s="350" t="s">
        <v>68</v>
      </c>
      <c r="G33" s="312" t="s">
        <v>68</v>
      </c>
      <c r="H33" s="313" t="s">
        <v>68</v>
      </c>
    </row>
    <row r="34" spans="1:10">
      <c r="A34" s="314"/>
      <c r="B34" s="315"/>
      <c r="C34" s="316" t="s">
        <v>150</v>
      </c>
      <c r="D34" s="317">
        <v>0.04</v>
      </c>
      <c r="E34" s="318" t="s">
        <v>89</v>
      </c>
      <c r="F34" s="352">
        <f>F4</f>
        <v>634</v>
      </c>
      <c r="G34" s="319">
        <f>D34*F34</f>
        <v>25.36</v>
      </c>
      <c r="H34" s="314"/>
    </row>
    <row r="35" spans="1:10">
      <c r="A35" s="314"/>
      <c r="B35" s="315"/>
      <c r="C35" s="316" t="s">
        <v>137</v>
      </c>
      <c r="D35" s="317">
        <v>7.0000000000000007E-2</v>
      </c>
      <c r="E35" s="318" t="s">
        <v>89</v>
      </c>
      <c r="F35" s="329">
        <f>F5</f>
        <v>443</v>
      </c>
      <c r="G35" s="319">
        <f>D35*F35</f>
        <v>31.01</v>
      </c>
      <c r="H35" s="314"/>
    </row>
    <row r="36" spans="1:10">
      <c r="A36" s="314"/>
      <c r="B36" s="315"/>
      <c r="C36" s="316" t="s">
        <v>90</v>
      </c>
      <c r="D36" s="317">
        <v>1</v>
      </c>
      <c r="E36" s="318" t="s">
        <v>91</v>
      </c>
      <c r="F36" s="353">
        <v>1.6400000000000001E-2</v>
      </c>
      <c r="G36" s="319">
        <f>D36*F36</f>
        <v>1.6400000000000001E-2</v>
      </c>
      <c r="H36" s="314"/>
    </row>
    <row r="37" spans="1:10">
      <c r="A37" s="321"/>
      <c r="B37" s="322"/>
      <c r="C37" s="323" t="s">
        <v>140</v>
      </c>
      <c r="D37" s="324">
        <v>1</v>
      </c>
      <c r="E37" s="325" t="s">
        <v>22</v>
      </c>
      <c r="F37" s="325" t="s">
        <v>83</v>
      </c>
      <c r="G37" s="326">
        <f>SUM(G34:G36)</f>
        <v>56.386400000000002</v>
      </c>
      <c r="H37" s="327"/>
    </row>
    <row r="38" spans="1:10" s="301" customFormat="1">
      <c r="A38" s="307">
        <v>4</v>
      </c>
      <c r="B38" s="308" t="s">
        <v>149</v>
      </c>
      <c r="C38" s="309"/>
      <c r="D38" s="310" t="s">
        <v>68</v>
      </c>
      <c r="E38" s="311" t="s">
        <v>68</v>
      </c>
      <c r="F38" s="350" t="s">
        <v>68</v>
      </c>
      <c r="G38" s="312" t="s">
        <v>68</v>
      </c>
      <c r="H38" s="313" t="s">
        <v>68</v>
      </c>
    </row>
    <row r="39" spans="1:10">
      <c r="A39" s="314"/>
      <c r="B39" s="315"/>
      <c r="C39" s="316" t="s">
        <v>150</v>
      </c>
      <c r="D39" s="317">
        <v>0.04</v>
      </c>
      <c r="E39" s="318" t="s">
        <v>89</v>
      </c>
      <c r="F39" s="352">
        <f>F4</f>
        <v>634</v>
      </c>
      <c r="G39" s="319">
        <f>D39*F39</f>
        <v>25.36</v>
      </c>
      <c r="H39" s="314"/>
    </row>
    <row r="40" spans="1:10">
      <c r="A40" s="314"/>
      <c r="B40" s="315"/>
      <c r="C40" s="316" t="s">
        <v>139</v>
      </c>
      <c r="D40" s="317">
        <v>7.0000000000000007E-2</v>
      </c>
      <c r="E40" s="318" t="s">
        <v>89</v>
      </c>
      <c r="F40" s="329">
        <f>F6</f>
        <v>341</v>
      </c>
      <c r="G40" s="319">
        <f>D40*F40</f>
        <v>23.87</v>
      </c>
      <c r="H40" s="314"/>
    </row>
    <row r="41" spans="1:10">
      <c r="A41" s="314"/>
      <c r="B41" s="315"/>
      <c r="C41" s="316" t="s">
        <v>90</v>
      </c>
      <c r="D41" s="317">
        <v>1</v>
      </c>
      <c r="E41" s="318" t="s">
        <v>91</v>
      </c>
      <c r="F41" s="353">
        <v>1.6400000000000001E-2</v>
      </c>
      <c r="G41" s="319">
        <f>D41*F41</f>
        <v>1.6400000000000001E-2</v>
      </c>
      <c r="H41" s="314"/>
    </row>
    <row r="42" spans="1:10">
      <c r="A42" s="321"/>
      <c r="B42" s="322"/>
      <c r="C42" s="323" t="s">
        <v>141</v>
      </c>
      <c r="D42" s="324">
        <v>1</v>
      </c>
      <c r="E42" s="325" t="s">
        <v>22</v>
      </c>
      <c r="F42" s="325" t="s">
        <v>83</v>
      </c>
      <c r="G42" s="326">
        <f>SUM(G39:G41)</f>
        <v>49.246400000000001</v>
      </c>
      <c r="H42" s="327"/>
    </row>
    <row r="43" spans="1:10">
      <c r="A43" s="307">
        <v>5</v>
      </c>
      <c r="B43" s="308" t="s">
        <v>151</v>
      </c>
      <c r="C43" s="309"/>
      <c r="D43" s="310" t="s">
        <v>68</v>
      </c>
      <c r="E43" s="311" t="s">
        <v>68</v>
      </c>
      <c r="F43" s="350" t="s">
        <v>68</v>
      </c>
      <c r="G43" s="312" t="s">
        <v>68</v>
      </c>
      <c r="H43" s="313" t="s">
        <v>68</v>
      </c>
    </row>
    <row r="44" spans="1:10">
      <c r="A44" s="314"/>
      <c r="B44" s="315"/>
      <c r="C44" s="316" t="s">
        <v>152</v>
      </c>
      <c r="D44" s="336">
        <v>0.115</v>
      </c>
      <c r="E44" s="318" t="s">
        <v>89</v>
      </c>
      <c r="F44" s="352">
        <f>F7</f>
        <v>360.25</v>
      </c>
      <c r="G44" s="319">
        <f>D44*F44</f>
        <v>41.428750000000001</v>
      </c>
      <c r="H44" s="314"/>
    </row>
    <row r="45" spans="1:10">
      <c r="A45" s="314"/>
      <c r="B45" s="315"/>
      <c r="C45" s="316" t="s">
        <v>109</v>
      </c>
      <c r="D45" s="336">
        <v>2.3E-2</v>
      </c>
      <c r="E45" s="318" t="s">
        <v>89</v>
      </c>
      <c r="F45" s="354">
        <f>F9</f>
        <v>169</v>
      </c>
      <c r="G45" s="319">
        <f>D45*F45</f>
        <v>3.887</v>
      </c>
      <c r="H45" s="314"/>
    </row>
    <row r="46" spans="1:10">
      <c r="A46" s="335"/>
      <c r="B46" s="330"/>
      <c r="C46" s="331" t="s">
        <v>170</v>
      </c>
      <c r="D46" s="332">
        <v>1</v>
      </c>
      <c r="E46" s="333" t="s">
        <v>22</v>
      </c>
      <c r="F46" s="333" t="s">
        <v>83</v>
      </c>
      <c r="G46" s="334">
        <f>SUM(G44:G45)</f>
        <v>45.315750000000001</v>
      </c>
      <c r="H46" s="337"/>
      <c r="J46" s="338"/>
    </row>
    <row r="47" spans="1:10">
      <c r="A47" s="307">
        <v>6</v>
      </c>
      <c r="B47" s="308" t="s">
        <v>155</v>
      </c>
      <c r="C47" s="309"/>
      <c r="D47" s="310" t="s">
        <v>68</v>
      </c>
      <c r="E47" s="311" t="s">
        <v>68</v>
      </c>
      <c r="F47" s="350" t="s">
        <v>68</v>
      </c>
      <c r="G47" s="312" t="s">
        <v>68</v>
      </c>
      <c r="H47" s="313" t="s">
        <v>68</v>
      </c>
    </row>
    <row r="48" spans="1:10">
      <c r="A48" s="314"/>
      <c r="B48" s="315"/>
      <c r="C48" s="316" t="s">
        <v>152</v>
      </c>
      <c r="D48" s="336">
        <v>3.7999999999999999E-2</v>
      </c>
      <c r="E48" s="318" t="s">
        <v>89</v>
      </c>
      <c r="F48" s="352">
        <f>F7</f>
        <v>360.25</v>
      </c>
      <c r="G48" s="319">
        <f>D48*F48</f>
        <v>13.689499999999999</v>
      </c>
      <c r="H48" s="314"/>
    </row>
    <row r="49" spans="1:10">
      <c r="A49" s="314"/>
      <c r="B49" s="315"/>
      <c r="C49" s="316" t="s">
        <v>156</v>
      </c>
      <c r="D49" s="336">
        <v>7.5999999999999998E-2</v>
      </c>
      <c r="E49" s="318" t="s">
        <v>89</v>
      </c>
      <c r="F49" s="352">
        <f>F8</f>
        <v>671</v>
      </c>
      <c r="G49" s="319">
        <f>D49*F49</f>
        <v>50.996000000000002</v>
      </c>
      <c r="H49" s="314"/>
    </row>
    <row r="50" spans="1:10">
      <c r="A50" s="314"/>
      <c r="B50" s="315"/>
      <c r="C50" s="316" t="s">
        <v>109</v>
      </c>
      <c r="D50" s="336">
        <v>2.3E-2</v>
      </c>
      <c r="E50" s="318" t="s">
        <v>89</v>
      </c>
      <c r="F50" s="354">
        <f>F9</f>
        <v>169</v>
      </c>
      <c r="G50" s="319">
        <f>D50*F50</f>
        <v>3.887</v>
      </c>
      <c r="H50" s="314"/>
    </row>
    <row r="51" spans="1:10">
      <c r="A51" s="335"/>
      <c r="B51" s="330"/>
      <c r="C51" s="331" t="s">
        <v>170</v>
      </c>
      <c r="D51" s="332">
        <v>1</v>
      </c>
      <c r="E51" s="333" t="s">
        <v>22</v>
      </c>
      <c r="F51" s="333" t="s">
        <v>83</v>
      </c>
      <c r="G51" s="334">
        <f>SUM(G48:G50)</f>
        <v>68.572500000000005</v>
      </c>
      <c r="H51" s="337"/>
      <c r="J51" s="338"/>
    </row>
    <row r="52" spans="1:10">
      <c r="A52" s="307">
        <v>7</v>
      </c>
      <c r="B52" s="308" t="s">
        <v>199</v>
      </c>
      <c r="C52" s="309"/>
      <c r="D52" s="310" t="s">
        <v>68</v>
      </c>
      <c r="E52" s="311" t="s">
        <v>68</v>
      </c>
      <c r="F52" s="350" t="s">
        <v>68</v>
      </c>
      <c r="G52" s="312" t="s">
        <v>68</v>
      </c>
      <c r="H52" s="313" t="s">
        <v>68</v>
      </c>
    </row>
    <row r="53" spans="1:10">
      <c r="A53" s="314"/>
      <c r="B53" s="315"/>
      <c r="C53" s="316" t="s">
        <v>200</v>
      </c>
      <c r="D53" s="336">
        <v>7.5999999999999998E-2</v>
      </c>
      <c r="E53" s="318" t="s">
        <v>89</v>
      </c>
      <c r="F53" s="352">
        <f>F7</f>
        <v>360.25</v>
      </c>
      <c r="G53" s="319">
        <f>D53*F53</f>
        <v>27.378999999999998</v>
      </c>
      <c r="H53" s="314"/>
    </row>
    <row r="54" spans="1:10">
      <c r="A54" s="314"/>
      <c r="B54" s="315"/>
      <c r="C54" s="316" t="s">
        <v>156</v>
      </c>
      <c r="D54" s="336">
        <v>7.5999999999999998E-2</v>
      </c>
      <c r="E54" s="318" t="s">
        <v>89</v>
      </c>
      <c r="F54" s="352">
        <f>F8</f>
        <v>671</v>
      </c>
      <c r="G54" s="319">
        <f>D54*F54</f>
        <v>50.996000000000002</v>
      </c>
      <c r="H54" s="314"/>
    </row>
    <row r="55" spans="1:10">
      <c r="A55" s="314"/>
      <c r="B55" s="315"/>
      <c r="C55" s="316" t="s">
        <v>109</v>
      </c>
      <c r="D55" s="336">
        <v>3.1E-2</v>
      </c>
      <c r="E55" s="318" t="s">
        <v>89</v>
      </c>
      <c r="F55" s="354">
        <f>F9</f>
        <v>169</v>
      </c>
      <c r="G55" s="319">
        <f>D55*F55</f>
        <v>5.2389999999999999</v>
      </c>
      <c r="H55" s="314"/>
    </row>
    <row r="56" spans="1:10">
      <c r="A56" s="335"/>
      <c r="B56" s="330"/>
      <c r="C56" s="331" t="s">
        <v>170</v>
      </c>
      <c r="D56" s="332">
        <v>1</v>
      </c>
      <c r="E56" s="333" t="s">
        <v>22</v>
      </c>
      <c r="F56" s="333" t="s">
        <v>83</v>
      </c>
      <c r="G56" s="334">
        <f>SUM(G53:G55)</f>
        <v>83.614000000000004</v>
      </c>
      <c r="H56" s="337"/>
      <c r="J56" s="338"/>
    </row>
    <row r="57" spans="1:10">
      <c r="A57" s="307">
        <v>8</v>
      </c>
      <c r="B57" s="308" t="s">
        <v>288</v>
      </c>
      <c r="C57" s="309"/>
      <c r="D57" s="310" t="s">
        <v>68</v>
      </c>
      <c r="E57" s="311" t="s">
        <v>68</v>
      </c>
      <c r="F57" s="350" t="s">
        <v>68</v>
      </c>
      <c r="G57" s="312" t="s">
        <v>68</v>
      </c>
      <c r="H57" s="313" t="s">
        <v>68</v>
      </c>
    </row>
    <row r="58" spans="1:10">
      <c r="A58" s="314"/>
      <c r="B58" s="315"/>
      <c r="C58" s="316" t="s">
        <v>272</v>
      </c>
      <c r="D58" s="336">
        <v>0.5</v>
      </c>
      <c r="E58" s="318" t="s">
        <v>73</v>
      </c>
      <c r="F58" s="352">
        <f>F14</f>
        <v>4.3099999999999996</v>
      </c>
      <c r="G58" s="319">
        <f>D58*F58</f>
        <v>2.1549999999999998</v>
      </c>
      <c r="H58" s="314"/>
    </row>
    <row r="59" spans="1:10">
      <c r="A59" s="314"/>
      <c r="B59" s="315"/>
      <c r="C59" s="316" t="s">
        <v>97</v>
      </c>
      <c r="D59" s="336">
        <v>0.1</v>
      </c>
      <c r="E59" s="318" t="s">
        <v>78</v>
      </c>
      <c r="F59" s="352">
        <f>F12</f>
        <v>718</v>
      </c>
      <c r="G59" s="319">
        <f>D59*F59</f>
        <v>71.8</v>
      </c>
      <c r="H59" s="314"/>
    </row>
    <row r="60" spans="1:10">
      <c r="A60" s="314"/>
      <c r="B60" s="315"/>
      <c r="C60" s="316" t="s">
        <v>289</v>
      </c>
      <c r="D60" s="336">
        <v>7.5999999999999998E-2</v>
      </c>
      <c r="E60" s="318" t="s">
        <v>89</v>
      </c>
      <c r="F60" s="352">
        <f>F11</f>
        <v>423.5</v>
      </c>
      <c r="G60" s="319">
        <f>D60*F60</f>
        <v>32.186</v>
      </c>
      <c r="H60" s="314"/>
    </row>
    <row r="61" spans="1:10">
      <c r="A61" s="314"/>
      <c r="B61" s="315"/>
      <c r="C61" s="316" t="s">
        <v>156</v>
      </c>
      <c r="D61" s="336">
        <v>7.5999999999999998E-2</v>
      </c>
      <c r="E61" s="318" t="s">
        <v>89</v>
      </c>
      <c r="F61" s="352">
        <f>F8</f>
        <v>671</v>
      </c>
      <c r="G61" s="319">
        <f>D61*F61</f>
        <v>50.996000000000002</v>
      </c>
      <c r="H61" s="314"/>
    </row>
    <row r="62" spans="1:10">
      <c r="A62" s="314"/>
      <c r="B62" s="315"/>
      <c r="C62" s="316" t="s">
        <v>290</v>
      </c>
      <c r="D62" s="336">
        <v>3.1E-2</v>
      </c>
      <c r="E62" s="318" t="s">
        <v>89</v>
      </c>
      <c r="F62" s="354">
        <f>F9</f>
        <v>169</v>
      </c>
      <c r="G62" s="319">
        <f>D62*F62</f>
        <v>5.2389999999999999</v>
      </c>
      <c r="H62" s="314"/>
    </row>
    <row r="63" spans="1:10">
      <c r="A63" s="335"/>
      <c r="B63" s="330"/>
      <c r="C63" s="331" t="s">
        <v>170</v>
      </c>
      <c r="D63" s="332">
        <v>1</v>
      </c>
      <c r="E63" s="333" t="s">
        <v>22</v>
      </c>
      <c r="F63" s="333" t="s">
        <v>83</v>
      </c>
      <c r="G63" s="334">
        <f>SUM(G58:G62)</f>
        <v>162.376</v>
      </c>
      <c r="H63" s="337"/>
      <c r="J63" s="338"/>
    </row>
    <row r="64" spans="1:10">
      <c r="A64" s="307">
        <v>9</v>
      </c>
      <c r="B64" s="308" t="s">
        <v>271</v>
      </c>
      <c r="C64" s="309"/>
      <c r="D64" s="310" t="s">
        <v>68</v>
      </c>
      <c r="E64" s="311" t="s">
        <v>68</v>
      </c>
      <c r="F64" s="350" t="s">
        <v>68</v>
      </c>
      <c r="G64" s="312" t="s">
        <v>68</v>
      </c>
      <c r="H64" s="313" t="s">
        <v>68</v>
      </c>
    </row>
    <row r="65" spans="1:10">
      <c r="A65" s="314"/>
      <c r="B65" s="315"/>
      <c r="C65" s="316" t="s">
        <v>272</v>
      </c>
      <c r="D65" s="336">
        <v>1</v>
      </c>
      <c r="E65" s="318" t="s">
        <v>73</v>
      </c>
      <c r="F65" s="352">
        <f>F14</f>
        <v>4.3099999999999996</v>
      </c>
      <c r="G65" s="319">
        <f>D65*F65</f>
        <v>4.3099999999999996</v>
      </c>
      <c r="H65" s="314"/>
    </row>
    <row r="66" spans="1:10">
      <c r="A66" s="314"/>
      <c r="B66" s="315"/>
      <c r="C66" s="316" t="s">
        <v>97</v>
      </c>
      <c r="D66" s="336">
        <v>0.3</v>
      </c>
      <c r="E66" s="318" t="s">
        <v>78</v>
      </c>
      <c r="F66" s="352">
        <f>F12</f>
        <v>718</v>
      </c>
      <c r="G66" s="319">
        <f>D66*F66</f>
        <v>215.4</v>
      </c>
      <c r="H66" s="314"/>
    </row>
    <row r="67" spans="1:10">
      <c r="A67" s="314"/>
      <c r="B67" s="315"/>
      <c r="C67" s="316" t="s">
        <v>273</v>
      </c>
      <c r="D67" s="336">
        <v>0.04</v>
      </c>
      <c r="E67" s="318" t="s">
        <v>89</v>
      </c>
      <c r="F67" s="352">
        <f>F11</f>
        <v>423.5</v>
      </c>
      <c r="G67" s="319">
        <f>D67*F67</f>
        <v>16.940000000000001</v>
      </c>
      <c r="H67" s="314"/>
    </row>
    <row r="68" spans="1:10">
      <c r="A68" s="314"/>
      <c r="B68" s="315"/>
      <c r="C68" s="316" t="s">
        <v>274</v>
      </c>
      <c r="D68" s="336">
        <v>0.06</v>
      </c>
      <c r="E68" s="318" t="s">
        <v>89</v>
      </c>
      <c r="F68" s="352">
        <f>F10</f>
        <v>903</v>
      </c>
      <c r="G68" s="319">
        <f>D68*F68</f>
        <v>54.18</v>
      </c>
      <c r="H68" s="314"/>
    </row>
    <row r="69" spans="1:10">
      <c r="A69" s="314"/>
      <c r="B69" s="315"/>
      <c r="C69" s="316" t="s">
        <v>275</v>
      </c>
      <c r="D69" s="336">
        <v>8.0000000000000002E-3</v>
      </c>
      <c r="E69" s="318" t="s">
        <v>89</v>
      </c>
      <c r="F69" s="354">
        <f>F13</f>
        <v>350</v>
      </c>
      <c r="G69" s="319">
        <f>D69*F69</f>
        <v>2.8000000000000003</v>
      </c>
      <c r="H69" s="314"/>
    </row>
    <row r="70" spans="1:10">
      <c r="A70" s="335"/>
      <c r="B70" s="330"/>
      <c r="C70" s="331" t="s">
        <v>170</v>
      </c>
      <c r="D70" s="332">
        <v>1</v>
      </c>
      <c r="E70" s="333" t="s">
        <v>22</v>
      </c>
      <c r="F70" s="333" t="s">
        <v>83</v>
      </c>
      <c r="G70" s="334">
        <f>SUM(G65:G69)</f>
        <v>293.63</v>
      </c>
      <c r="H70" s="337"/>
      <c r="J70" s="338"/>
    </row>
    <row r="71" spans="1:10">
      <c r="A71" s="307">
        <v>10</v>
      </c>
      <c r="B71" s="308" t="s">
        <v>281</v>
      </c>
      <c r="C71" s="309"/>
      <c r="D71" s="310" t="s">
        <v>68</v>
      </c>
      <c r="E71" s="311" t="s">
        <v>68</v>
      </c>
      <c r="F71" s="350" t="s">
        <v>68</v>
      </c>
      <c r="G71" s="312" t="s">
        <v>68</v>
      </c>
      <c r="H71" s="313" t="s">
        <v>68</v>
      </c>
    </row>
    <row r="72" spans="1:10">
      <c r="A72" s="314"/>
      <c r="B72" s="315"/>
      <c r="C72" s="316" t="s">
        <v>272</v>
      </c>
      <c r="D72" s="336">
        <v>1</v>
      </c>
      <c r="E72" s="318" t="s">
        <v>73</v>
      </c>
      <c r="F72" s="352">
        <f>F14</f>
        <v>4.3099999999999996</v>
      </c>
      <c r="G72" s="319">
        <f>D72*F72</f>
        <v>4.3099999999999996</v>
      </c>
      <c r="H72" s="314"/>
    </row>
    <row r="73" spans="1:10">
      <c r="A73" s="314"/>
      <c r="B73" s="315"/>
      <c r="C73" s="316" t="s">
        <v>97</v>
      </c>
      <c r="D73" s="336">
        <v>0.2</v>
      </c>
      <c r="E73" s="318" t="s">
        <v>78</v>
      </c>
      <c r="F73" s="352">
        <f>F12</f>
        <v>718</v>
      </c>
      <c r="G73" s="319">
        <f>D73*F73</f>
        <v>143.6</v>
      </c>
      <c r="H73" s="314"/>
    </row>
    <row r="74" spans="1:10">
      <c r="A74" s="314"/>
      <c r="B74" s="315"/>
      <c r="C74" s="316" t="s">
        <v>283</v>
      </c>
      <c r="D74" s="336">
        <v>0.03</v>
      </c>
      <c r="E74" s="318" t="s">
        <v>89</v>
      </c>
      <c r="F74" s="352">
        <f>F16</f>
        <v>690</v>
      </c>
      <c r="G74" s="319">
        <f>D74*F74</f>
        <v>20.7</v>
      </c>
      <c r="H74" s="314"/>
    </row>
    <row r="75" spans="1:10">
      <c r="A75" s="314"/>
      <c r="B75" s="315"/>
      <c r="C75" s="316" t="s">
        <v>284</v>
      </c>
      <c r="D75" s="336">
        <v>0.09</v>
      </c>
      <c r="E75" s="318" t="s">
        <v>89</v>
      </c>
      <c r="F75" s="352">
        <f>F15</f>
        <v>742.5</v>
      </c>
      <c r="G75" s="319">
        <f>D75*F75</f>
        <v>66.825000000000003</v>
      </c>
      <c r="H75" s="314"/>
    </row>
    <row r="76" spans="1:10">
      <c r="A76" s="314"/>
      <c r="B76" s="315"/>
      <c r="C76" s="316" t="s">
        <v>282</v>
      </c>
      <c r="D76" s="336">
        <v>0.03</v>
      </c>
      <c r="E76" s="318" t="s">
        <v>89</v>
      </c>
      <c r="F76" s="354">
        <f>F17</f>
        <v>495</v>
      </c>
      <c r="G76" s="319">
        <f>D76*F76</f>
        <v>14.85</v>
      </c>
      <c r="H76" s="314"/>
    </row>
    <row r="77" spans="1:10">
      <c r="A77" s="335"/>
      <c r="B77" s="330"/>
      <c r="C77" s="331" t="s">
        <v>170</v>
      </c>
      <c r="D77" s="332">
        <v>1</v>
      </c>
      <c r="E77" s="333" t="s">
        <v>22</v>
      </c>
      <c r="F77" s="333" t="s">
        <v>83</v>
      </c>
      <c r="G77" s="334">
        <f>SUM(G72:G76)</f>
        <v>250.285</v>
      </c>
      <c r="H77" s="337"/>
      <c r="J77" s="338"/>
    </row>
    <row r="78" spans="1:10">
      <c r="A78" s="339"/>
      <c r="B78" s="339"/>
      <c r="C78" s="339"/>
      <c r="D78" s="340"/>
      <c r="E78" s="341"/>
      <c r="F78" s="342"/>
      <c r="G78" s="343"/>
      <c r="H78" s="339"/>
    </row>
    <row r="79" spans="1:10">
      <c r="A79" s="289"/>
      <c r="B79" s="289"/>
      <c r="C79" s="289"/>
      <c r="D79" s="290"/>
      <c r="E79" s="291"/>
      <c r="F79" s="292"/>
      <c r="G79" s="293"/>
      <c r="H79" s="294"/>
    </row>
    <row r="80" spans="1:10">
      <c r="A80" s="295"/>
      <c r="B80" s="294"/>
      <c r="C80" s="289"/>
      <c r="D80" s="296"/>
      <c r="E80" s="291"/>
      <c r="F80" s="304"/>
      <c r="G80" s="303"/>
      <c r="H80" s="299"/>
    </row>
    <row r="81" spans="1:9">
      <c r="A81" s="289"/>
      <c r="B81" s="289"/>
      <c r="C81" s="289"/>
      <c r="D81" s="296"/>
      <c r="E81" s="291"/>
      <c r="F81" s="304"/>
      <c r="G81" s="303"/>
      <c r="H81" s="299"/>
    </row>
    <row r="82" spans="1:9">
      <c r="A82" s="289"/>
      <c r="B82" s="289"/>
      <c r="C82" s="289"/>
      <c r="D82" s="296"/>
      <c r="E82" s="291"/>
      <c r="F82" s="304"/>
      <c r="G82" s="303"/>
      <c r="H82" s="289"/>
      <c r="I82" s="301"/>
    </row>
    <row r="83" spans="1:9">
      <c r="A83" s="289"/>
      <c r="B83" s="289"/>
      <c r="C83" s="289"/>
      <c r="D83" s="296"/>
      <c r="E83" s="291"/>
      <c r="F83" s="302"/>
      <c r="G83" s="303"/>
      <c r="H83" s="289"/>
      <c r="I83" s="301"/>
    </row>
    <row r="84" spans="1:9">
      <c r="A84" s="289"/>
      <c r="B84" s="289"/>
      <c r="C84" s="289"/>
      <c r="D84" s="296"/>
      <c r="E84" s="291"/>
      <c r="F84" s="302"/>
      <c r="G84" s="303"/>
      <c r="H84" s="289"/>
      <c r="I84" s="301"/>
    </row>
    <row r="85" spans="1:9">
      <c r="A85" s="289"/>
      <c r="B85" s="289"/>
      <c r="C85" s="289"/>
      <c r="D85" s="290"/>
      <c r="E85" s="291"/>
      <c r="F85" s="292"/>
      <c r="G85" s="293"/>
      <c r="H85" s="294"/>
      <c r="I85" s="301"/>
    </row>
    <row r="86" spans="1:9">
      <c r="A86" s="295"/>
      <c r="B86" s="294"/>
      <c r="C86" s="289"/>
      <c r="D86" s="296"/>
      <c r="E86" s="291"/>
      <c r="F86" s="304"/>
      <c r="G86" s="303"/>
      <c r="H86" s="299"/>
      <c r="I86" s="301"/>
    </row>
    <row r="87" spans="1:9">
      <c r="A87" s="289"/>
      <c r="B87" s="289"/>
      <c r="C87" s="289"/>
      <c r="D87" s="296"/>
      <c r="E87" s="291"/>
      <c r="F87" s="304"/>
      <c r="G87" s="303"/>
      <c r="H87" s="299"/>
      <c r="I87" s="301"/>
    </row>
    <row r="88" spans="1:9">
      <c r="A88" s="289"/>
      <c r="B88" s="289"/>
      <c r="C88" s="289"/>
      <c r="D88" s="296"/>
      <c r="E88" s="291"/>
      <c r="F88" s="304"/>
      <c r="G88" s="303"/>
      <c r="H88" s="289"/>
      <c r="I88" s="301"/>
    </row>
    <row r="89" spans="1:9">
      <c r="A89" s="289"/>
      <c r="B89" s="289"/>
      <c r="C89" s="289"/>
      <c r="D89" s="296"/>
      <c r="E89" s="291"/>
      <c r="F89" s="302"/>
      <c r="G89" s="303"/>
      <c r="H89" s="289"/>
      <c r="I89" s="301"/>
    </row>
    <row r="90" spans="1:9">
      <c r="A90" s="289"/>
      <c r="B90" s="289"/>
      <c r="C90" s="289"/>
      <c r="D90" s="296"/>
      <c r="E90" s="291"/>
      <c r="F90" s="302"/>
      <c r="G90" s="303"/>
      <c r="H90" s="289"/>
      <c r="I90" s="301"/>
    </row>
    <row r="91" spans="1:9">
      <c r="A91" s="289"/>
      <c r="B91" s="289"/>
      <c r="C91" s="289"/>
      <c r="D91" s="290"/>
      <c r="E91" s="291"/>
      <c r="F91" s="292"/>
      <c r="G91" s="293"/>
      <c r="H91" s="294"/>
      <c r="I91" s="301"/>
    </row>
    <row r="92" spans="1:9" ht="21" customHeight="1">
      <c r="A92" s="295"/>
      <c r="B92" s="294"/>
      <c r="C92" s="289"/>
      <c r="D92" s="296"/>
      <c r="E92" s="291"/>
      <c r="F92" s="304"/>
      <c r="G92" s="303"/>
      <c r="H92" s="299"/>
      <c r="I92" s="301"/>
    </row>
    <row r="93" spans="1:9" hidden="1">
      <c r="A93" s="289"/>
      <c r="B93" s="289"/>
      <c r="C93" s="289"/>
      <c r="D93" s="296"/>
      <c r="E93" s="291"/>
      <c r="F93" s="304"/>
      <c r="G93" s="303"/>
      <c r="H93" s="289"/>
      <c r="I93" s="301"/>
    </row>
    <row r="94" spans="1:9" ht="19.5" customHeight="1">
      <c r="A94" s="289"/>
      <c r="B94" s="289"/>
      <c r="C94" s="289"/>
      <c r="D94" s="296"/>
      <c r="E94" s="291"/>
      <c r="F94" s="302"/>
      <c r="G94" s="303"/>
      <c r="H94" s="289"/>
      <c r="I94" s="301"/>
    </row>
    <row r="95" spans="1:9">
      <c r="A95" s="289"/>
      <c r="B95" s="289"/>
      <c r="C95" s="289"/>
      <c r="D95" s="296"/>
      <c r="E95" s="291"/>
      <c r="F95" s="302"/>
      <c r="G95" s="303"/>
      <c r="H95" s="289"/>
      <c r="I95" s="301"/>
    </row>
    <row r="96" spans="1:9">
      <c r="A96" s="289"/>
      <c r="B96" s="289"/>
      <c r="C96" s="289"/>
      <c r="D96" s="290"/>
      <c r="E96" s="291"/>
      <c r="F96" s="292"/>
      <c r="G96" s="293"/>
      <c r="H96" s="294"/>
      <c r="I96" s="301"/>
    </row>
    <row r="97" spans="1:9">
      <c r="A97" s="289"/>
      <c r="B97" s="289"/>
      <c r="C97" s="289"/>
      <c r="D97" s="290"/>
      <c r="E97" s="291"/>
      <c r="F97" s="292"/>
      <c r="G97" s="293"/>
      <c r="H97" s="289"/>
      <c r="I97" s="301"/>
    </row>
    <row r="98" spans="1:9">
      <c r="A98" s="295"/>
      <c r="B98" s="294"/>
      <c r="C98" s="289"/>
      <c r="D98" s="296"/>
      <c r="E98" s="291"/>
      <c r="F98" s="304"/>
      <c r="G98" s="303"/>
      <c r="H98" s="299"/>
      <c r="I98" s="301"/>
    </row>
    <row r="99" spans="1:9">
      <c r="A99" s="289"/>
      <c r="B99" s="289"/>
      <c r="C99" s="289"/>
      <c r="D99" s="296"/>
      <c r="E99" s="291"/>
      <c r="F99" s="304"/>
      <c r="G99" s="303"/>
      <c r="H99" s="299"/>
      <c r="I99" s="301"/>
    </row>
    <row r="100" spans="1:9">
      <c r="A100" s="289"/>
      <c r="B100" s="289"/>
      <c r="C100" s="289"/>
      <c r="D100" s="296"/>
      <c r="E100" s="291"/>
      <c r="F100" s="304"/>
      <c r="G100" s="303"/>
      <c r="H100" s="289"/>
      <c r="I100" s="301"/>
    </row>
    <row r="101" spans="1:9">
      <c r="A101" s="289"/>
      <c r="B101" s="289"/>
      <c r="C101" s="289"/>
      <c r="D101" s="296"/>
      <c r="E101" s="291"/>
      <c r="F101" s="302"/>
      <c r="G101" s="303"/>
      <c r="H101" s="289"/>
      <c r="I101" s="301"/>
    </row>
    <row r="102" spans="1:9">
      <c r="A102" s="289"/>
      <c r="B102" s="289"/>
      <c r="C102" s="289"/>
      <c r="D102" s="290"/>
      <c r="E102" s="291"/>
      <c r="F102" s="292"/>
      <c r="G102" s="293"/>
      <c r="H102" s="294"/>
      <c r="I102" s="301"/>
    </row>
    <row r="103" spans="1:9" ht="21" customHeight="1">
      <c r="A103" s="295"/>
      <c r="B103" s="294"/>
      <c r="C103" s="289"/>
      <c r="D103" s="296"/>
      <c r="E103" s="291"/>
      <c r="F103" s="304"/>
      <c r="G103" s="303"/>
      <c r="H103" s="299"/>
      <c r="I103" s="301"/>
    </row>
    <row r="104" spans="1:9">
      <c r="A104" s="289"/>
      <c r="B104" s="289"/>
      <c r="C104" s="289"/>
      <c r="D104" s="296"/>
      <c r="E104" s="291"/>
      <c r="F104" s="304"/>
      <c r="G104" s="303"/>
      <c r="H104" s="289"/>
      <c r="I104" s="301"/>
    </row>
    <row r="105" spans="1:9">
      <c r="A105" s="289"/>
      <c r="B105" s="289"/>
      <c r="C105" s="289"/>
      <c r="D105" s="296"/>
      <c r="E105" s="291"/>
      <c r="F105" s="302"/>
      <c r="G105" s="303"/>
      <c r="H105" s="289"/>
      <c r="I105" s="301"/>
    </row>
    <row r="106" spans="1:9">
      <c r="A106" s="289"/>
      <c r="B106" s="289"/>
      <c r="C106" s="289"/>
      <c r="D106" s="296"/>
      <c r="E106" s="291"/>
      <c r="F106" s="302"/>
      <c r="G106" s="303"/>
      <c r="H106" s="289"/>
      <c r="I106" s="301"/>
    </row>
    <row r="107" spans="1:9">
      <c r="A107" s="289"/>
      <c r="B107" s="289"/>
      <c r="C107" s="289"/>
      <c r="D107" s="290"/>
      <c r="E107" s="291"/>
      <c r="F107" s="292"/>
      <c r="G107" s="293"/>
      <c r="H107" s="294"/>
      <c r="I107" s="301"/>
    </row>
    <row r="108" spans="1:9">
      <c r="A108" s="295"/>
      <c r="B108" s="294"/>
      <c r="C108" s="289"/>
      <c r="D108" s="296"/>
      <c r="E108" s="291"/>
      <c r="F108" s="304"/>
      <c r="G108" s="303"/>
      <c r="H108" s="299"/>
      <c r="I108" s="301"/>
    </row>
    <row r="109" spans="1:9">
      <c r="A109" s="289"/>
      <c r="B109" s="289"/>
      <c r="C109" s="289"/>
      <c r="D109" s="296"/>
      <c r="E109" s="291"/>
      <c r="F109" s="304"/>
      <c r="G109" s="303"/>
      <c r="H109" s="299"/>
      <c r="I109" s="301"/>
    </row>
    <row r="110" spans="1:9">
      <c r="A110" s="289"/>
      <c r="B110" s="289"/>
      <c r="C110" s="289"/>
      <c r="D110" s="296"/>
      <c r="E110" s="291"/>
      <c r="F110" s="304"/>
      <c r="G110" s="303"/>
      <c r="H110" s="289"/>
      <c r="I110" s="301"/>
    </row>
    <row r="111" spans="1:9">
      <c r="A111" s="289"/>
      <c r="B111" s="289"/>
      <c r="C111" s="289"/>
      <c r="D111" s="296"/>
      <c r="E111" s="291"/>
      <c r="F111" s="302"/>
      <c r="G111" s="303"/>
      <c r="H111" s="289"/>
      <c r="I111" s="301"/>
    </row>
    <row r="112" spans="1:9">
      <c r="A112" s="289"/>
      <c r="B112" s="289"/>
      <c r="C112" s="289"/>
      <c r="D112" s="290"/>
      <c r="E112" s="291"/>
      <c r="F112" s="292"/>
      <c r="G112" s="293"/>
      <c r="H112" s="294"/>
      <c r="I112" s="301"/>
    </row>
    <row r="113" spans="1:9">
      <c r="A113" s="289"/>
      <c r="B113" s="289"/>
      <c r="C113" s="289"/>
      <c r="D113" s="289"/>
      <c r="E113" s="289"/>
      <c r="F113" s="344"/>
      <c r="G113" s="289"/>
      <c r="H113" s="289"/>
      <c r="I113" s="301"/>
    </row>
    <row r="114" spans="1:9">
      <c r="A114" s="295"/>
      <c r="B114" s="294"/>
      <c r="C114" s="289"/>
      <c r="D114" s="289"/>
      <c r="E114" s="289"/>
      <c r="F114" s="344"/>
      <c r="G114" s="291"/>
      <c r="H114" s="345"/>
      <c r="I114" s="301"/>
    </row>
    <row r="115" spans="1:9">
      <c r="A115" s="289"/>
      <c r="B115" s="289"/>
      <c r="C115" s="289"/>
      <c r="D115" s="290"/>
      <c r="E115" s="291"/>
      <c r="F115" s="304"/>
      <c r="G115" s="303"/>
      <c r="H115" s="289"/>
      <c r="I115" s="301"/>
    </row>
    <row r="116" spans="1:9">
      <c r="A116" s="289"/>
      <c r="B116" s="289"/>
      <c r="C116" s="289"/>
      <c r="D116" s="296"/>
      <c r="E116" s="291"/>
      <c r="F116" s="304"/>
      <c r="G116" s="303"/>
      <c r="H116" s="345"/>
      <c r="I116" s="301"/>
    </row>
    <row r="117" spans="1:9">
      <c r="A117" s="289"/>
      <c r="B117" s="289"/>
      <c r="C117" s="289"/>
      <c r="D117" s="296"/>
      <c r="E117" s="291"/>
      <c r="F117" s="304"/>
      <c r="G117" s="303"/>
      <c r="H117" s="289"/>
      <c r="I117" s="301"/>
    </row>
    <row r="118" spans="1:9">
      <c r="A118" s="289"/>
      <c r="B118" s="289"/>
      <c r="C118" s="289"/>
      <c r="D118" s="296"/>
      <c r="E118" s="291"/>
      <c r="F118" s="304"/>
      <c r="G118" s="303"/>
      <c r="H118" s="289"/>
      <c r="I118" s="301"/>
    </row>
    <row r="119" spans="1:9">
      <c r="A119" s="289"/>
      <c r="B119" s="289"/>
      <c r="C119" s="289"/>
      <c r="D119" s="290"/>
      <c r="E119" s="291"/>
      <c r="F119" s="346"/>
      <c r="G119" s="303"/>
      <c r="H119" s="289"/>
      <c r="I119" s="301"/>
    </row>
    <row r="120" spans="1:9">
      <c r="A120" s="289"/>
      <c r="B120" s="289"/>
      <c r="C120" s="289"/>
      <c r="D120" s="290"/>
      <c r="E120" s="291"/>
      <c r="F120" s="292"/>
      <c r="G120" s="293"/>
      <c r="H120" s="294"/>
      <c r="I120" s="301"/>
    </row>
    <row r="121" spans="1:9">
      <c r="A121" s="289"/>
      <c r="B121" s="289"/>
      <c r="C121" s="289"/>
      <c r="D121" s="289"/>
      <c r="E121" s="289"/>
      <c r="F121" s="344"/>
      <c r="G121" s="289"/>
      <c r="H121" s="289"/>
      <c r="I121" s="301"/>
    </row>
    <row r="122" spans="1:9">
      <c r="A122" s="295"/>
      <c r="B122" s="294"/>
      <c r="C122" s="289"/>
      <c r="D122" s="289"/>
      <c r="E122" s="289"/>
      <c r="F122" s="344"/>
      <c r="G122" s="291"/>
      <c r="H122" s="289"/>
      <c r="I122" s="301"/>
    </row>
    <row r="123" spans="1:9">
      <c r="A123" s="289"/>
      <c r="B123" s="289"/>
      <c r="C123" s="289"/>
      <c r="D123" s="296"/>
      <c r="E123" s="291"/>
      <c r="F123" s="304"/>
      <c r="G123" s="303"/>
      <c r="H123" s="345"/>
      <c r="I123" s="301"/>
    </row>
    <row r="124" spans="1:9">
      <c r="A124" s="289"/>
      <c r="B124" s="289"/>
      <c r="C124" s="289"/>
      <c r="D124" s="347"/>
      <c r="E124" s="291"/>
      <c r="F124" s="304"/>
      <c r="G124" s="303"/>
      <c r="H124" s="289"/>
      <c r="I124" s="301"/>
    </row>
    <row r="125" spans="1:9">
      <c r="A125" s="289"/>
      <c r="B125" s="289"/>
      <c r="C125" s="289"/>
      <c r="D125" s="290"/>
      <c r="E125" s="291"/>
      <c r="F125" s="346"/>
      <c r="G125" s="303"/>
      <c r="H125" s="289"/>
      <c r="I125" s="301"/>
    </row>
    <row r="126" spans="1:9">
      <c r="A126" s="289"/>
      <c r="B126" s="289"/>
      <c r="C126" s="289"/>
      <c r="D126" s="290"/>
      <c r="E126" s="291"/>
      <c r="F126" s="292"/>
      <c r="G126" s="293"/>
      <c r="H126" s="294"/>
      <c r="I126" s="301"/>
    </row>
    <row r="127" spans="1:9">
      <c r="A127" s="301"/>
      <c r="B127" s="289"/>
      <c r="C127" s="301"/>
      <c r="D127" s="301"/>
      <c r="E127" s="301"/>
      <c r="F127" s="328"/>
      <c r="G127" s="301"/>
      <c r="H127" s="301"/>
      <c r="I127" s="301"/>
    </row>
    <row r="128" spans="1:9">
      <c r="A128" s="301"/>
      <c r="B128" s="289"/>
      <c r="C128" s="301"/>
      <c r="D128" s="301"/>
      <c r="E128" s="301"/>
      <c r="F128" s="328"/>
      <c r="G128" s="301"/>
      <c r="H128" s="301"/>
      <c r="I128" s="301"/>
    </row>
    <row r="129" spans="1:9">
      <c r="A129" s="301"/>
      <c r="B129" s="289"/>
      <c r="C129" s="301"/>
      <c r="D129" s="301"/>
      <c r="E129" s="301"/>
      <c r="F129" s="328"/>
      <c r="G129" s="301"/>
      <c r="H129" s="301"/>
      <c r="I129" s="301"/>
    </row>
    <row r="130" spans="1:9">
      <c r="A130" s="301"/>
      <c r="B130" s="289"/>
      <c r="C130" s="301"/>
      <c r="D130" s="301"/>
      <c r="E130" s="301"/>
      <c r="F130" s="328"/>
      <c r="G130" s="301"/>
      <c r="H130" s="301"/>
      <c r="I130" s="301"/>
    </row>
    <row r="131" spans="1:9">
      <c r="A131" s="301"/>
      <c r="B131" s="289"/>
      <c r="C131" s="301"/>
      <c r="D131" s="301"/>
      <c r="E131" s="301"/>
      <c r="F131" s="328"/>
      <c r="G131" s="301"/>
      <c r="H131" s="301"/>
      <c r="I131" s="301"/>
    </row>
    <row r="132" spans="1:9">
      <c r="A132" s="301"/>
      <c r="B132" s="289"/>
      <c r="C132" s="301"/>
      <c r="D132" s="301"/>
      <c r="E132" s="301"/>
      <c r="F132" s="328"/>
      <c r="G132" s="301"/>
      <c r="H132" s="301"/>
      <c r="I132" s="301"/>
    </row>
    <row r="133" spans="1:9">
      <c r="A133" s="301"/>
      <c r="B133" s="289"/>
      <c r="C133" s="301"/>
      <c r="D133" s="301"/>
      <c r="E133" s="301"/>
      <c r="F133" s="328"/>
      <c r="G133" s="301"/>
      <c r="H133" s="301"/>
      <c r="I133" s="301"/>
    </row>
    <row r="134" spans="1:9">
      <c r="A134" s="301"/>
      <c r="B134" s="289"/>
      <c r="C134" s="301"/>
      <c r="D134" s="301"/>
      <c r="E134" s="301"/>
      <c r="F134" s="328"/>
      <c r="G134" s="301"/>
      <c r="H134" s="301"/>
      <c r="I134" s="301"/>
    </row>
    <row r="135" spans="1:9">
      <c r="A135" s="301"/>
      <c r="B135" s="289"/>
      <c r="C135" s="301"/>
      <c r="D135" s="301"/>
      <c r="E135" s="301"/>
      <c r="F135" s="328"/>
      <c r="G135" s="301"/>
      <c r="H135" s="301"/>
      <c r="I135" s="301"/>
    </row>
    <row r="136" spans="1:9">
      <c r="A136" s="301"/>
      <c r="B136" s="289"/>
      <c r="C136" s="301"/>
      <c r="D136" s="301"/>
      <c r="E136" s="301"/>
      <c r="F136" s="328"/>
      <c r="G136" s="301"/>
      <c r="H136" s="301"/>
      <c r="I136" s="301"/>
    </row>
    <row r="137" spans="1:9">
      <c r="I137" s="301"/>
    </row>
    <row r="138" spans="1:9">
      <c r="I138" s="301"/>
    </row>
    <row r="139" spans="1:9">
      <c r="I139" s="301"/>
    </row>
    <row r="140" spans="1:9">
      <c r="I140" s="301"/>
    </row>
  </sheetData>
  <mergeCells count="6">
    <mergeCell ref="A1:H1"/>
    <mergeCell ref="A19:A20"/>
    <mergeCell ref="B19:C20"/>
    <mergeCell ref="D19:D20"/>
    <mergeCell ref="E19:E20"/>
    <mergeCell ref="H19:H20"/>
  </mergeCells>
  <pageMargins left="0.70866141732283472" right="0.70866141732283472" top="0.98425196850393704" bottom="0.74803149606299213" header="0" footer="0"/>
  <pageSetup paperSize="9" scale="8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144"/>
  <sheetViews>
    <sheetView topLeftCell="O1" workbookViewId="0">
      <selection activeCell="AY50" sqref="AY50"/>
    </sheetView>
  </sheetViews>
  <sheetFormatPr defaultColWidth="8" defaultRowHeight="21"/>
  <cols>
    <col min="1" max="1" width="7.28515625" style="164" customWidth="1"/>
    <col min="2" max="2" width="3.42578125" style="269" customWidth="1"/>
    <col min="3" max="3" width="48.140625" style="164" customWidth="1"/>
    <col min="4" max="4" width="8" style="164" customWidth="1"/>
    <col min="5" max="5" width="9.5703125" style="164" customWidth="1"/>
    <col min="6" max="6" width="10.42578125" style="270" customWidth="1"/>
    <col min="7" max="7" width="11.42578125" style="164" customWidth="1"/>
    <col min="8" max="8" width="9" style="164" bestFit="1" customWidth="1"/>
    <col min="9" max="9" width="1" style="164" customWidth="1"/>
    <col min="10" max="12" width="8" style="164" customWidth="1"/>
    <col min="13" max="13" width="16.7109375" style="164" customWidth="1"/>
    <col min="14" max="14" width="9.42578125" style="164" customWidth="1"/>
    <col min="15" max="15" width="10.5703125" style="165" customWidth="1"/>
    <col min="16" max="16" width="10.85546875" style="164" customWidth="1"/>
    <col min="17" max="17" width="17.5703125" style="164" customWidth="1"/>
    <col min="18" max="256" width="8" style="164"/>
    <col min="257" max="257" width="7.28515625" style="164" customWidth="1"/>
    <col min="258" max="258" width="3.42578125" style="164" customWidth="1"/>
    <col min="259" max="259" width="48.140625" style="164" customWidth="1"/>
    <col min="260" max="260" width="8" style="164" customWidth="1"/>
    <col min="261" max="261" width="9.5703125" style="164" customWidth="1"/>
    <col min="262" max="262" width="10.42578125" style="164" customWidth="1"/>
    <col min="263" max="263" width="11.42578125" style="164" customWidth="1"/>
    <col min="264" max="264" width="9" style="164" bestFit="1" customWidth="1"/>
    <col min="265" max="265" width="1" style="164" customWidth="1"/>
    <col min="266" max="268" width="8" style="164" customWidth="1"/>
    <col min="269" max="269" width="16.7109375" style="164" customWidth="1"/>
    <col min="270" max="270" width="9.42578125" style="164" customWidth="1"/>
    <col min="271" max="271" width="10.5703125" style="164" customWidth="1"/>
    <col min="272" max="272" width="10.85546875" style="164" customWidth="1"/>
    <col min="273" max="273" width="17.5703125" style="164" customWidth="1"/>
    <col min="274" max="512" width="8" style="164"/>
    <col min="513" max="513" width="7.28515625" style="164" customWidth="1"/>
    <col min="514" max="514" width="3.42578125" style="164" customWidth="1"/>
    <col min="515" max="515" width="48.140625" style="164" customWidth="1"/>
    <col min="516" max="516" width="8" style="164" customWidth="1"/>
    <col min="517" max="517" width="9.5703125" style="164" customWidth="1"/>
    <col min="518" max="518" width="10.42578125" style="164" customWidth="1"/>
    <col min="519" max="519" width="11.42578125" style="164" customWidth="1"/>
    <col min="520" max="520" width="9" style="164" bestFit="1" customWidth="1"/>
    <col min="521" max="521" width="1" style="164" customWidth="1"/>
    <col min="522" max="524" width="8" style="164" customWidth="1"/>
    <col min="525" max="525" width="16.7109375" style="164" customWidth="1"/>
    <col min="526" max="526" width="9.42578125" style="164" customWidth="1"/>
    <col min="527" max="527" width="10.5703125" style="164" customWidth="1"/>
    <col min="528" max="528" width="10.85546875" style="164" customWidth="1"/>
    <col min="529" max="529" width="17.5703125" style="164" customWidth="1"/>
    <col min="530" max="768" width="8" style="164"/>
    <col min="769" max="769" width="7.28515625" style="164" customWidth="1"/>
    <col min="770" max="770" width="3.42578125" style="164" customWidth="1"/>
    <col min="771" max="771" width="48.140625" style="164" customWidth="1"/>
    <col min="772" max="772" width="8" style="164" customWidth="1"/>
    <col min="773" max="773" width="9.5703125" style="164" customWidth="1"/>
    <col min="774" max="774" width="10.42578125" style="164" customWidth="1"/>
    <col min="775" max="775" width="11.42578125" style="164" customWidth="1"/>
    <col min="776" max="776" width="9" style="164" bestFit="1" customWidth="1"/>
    <col min="777" max="777" width="1" style="164" customWidth="1"/>
    <col min="778" max="780" width="8" style="164" customWidth="1"/>
    <col min="781" max="781" width="16.7109375" style="164" customWidth="1"/>
    <col min="782" max="782" width="9.42578125" style="164" customWidth="1"/>
    <col min="783" max="783" width="10.5703125" style="164" customWidth="1"/>
    <col min="784" max="784" width="10.85546875" style="164" customWidth="1"/>
    <col min="785" max="785" width="17.5703125" style="164" customWidth="1"/>
    <col min="786" max="1024" width="8" style="164"/>
    <col min="1025" max="1025" width="7.28515625" style="164" customWidth="1"/>
    <col min="1026" max="1026" width="3.42578125" style="164" customWidth="1"/>
    <col min="1027" max="1027" width="48.140625" style="164" customWidth="1"/>
    <col min="1028" max="1028" width="8" style="164" customWidth="1"/>
    <col min="1029" max="1029" width="9.5703125" style="164" customWidth="1"/>
    <col min="1030" max="1030" width="10.42578125" style="164" customWidth="1"/>
    <col min="1031" max="1031" width="11.42578125" style="164" customWidth="1"/>
    <col min="1032" max="1032" width="9" style="164" bestFit="1" customWidth="1"/>
    <col min="1033" max="1033" width="1" style="164" customWidth="1"/>
    <col min="1034" max="1036" width="8" style="164" customWidth="1"/>
    <col min="1037" max="1037" width="16.7109375" style="164" customWidth="1"/>
    <col min="1038" max="1038" width="9.42578125" style="164" customWidth="1"/>
    <col min="1039" max="1039" width="10.5703125" style="164" customWidth="1"/>
    <col min="1040" max="1040" width="10.85546875" style="164" customWidth="1"/>
    <col min="1041" max="1041" width="17.5703125" style="164" customWidth="1"/>
    <col min="1042" max="1280" width="8" style="164"/>
    <col min="1281" max="1281" width="7.28515625" style="164" customWidth="1"/>
    <col min="1282" max="1282" width="3.42578125" style="164" customWidth="1"/>
    <col min="1283" max="1283" width="48.140625" style="164" customWidth="1"/>
    <col min="1284" max="1284" width="8" style="164" customWidth="1"/>
    <col min="1285" max="1285" width="9.5703125" style="164" customWidth="1"/>
    <col min="1286" max="1286" width="10.42578125" style="164" customWidth="1"/>
    <col min="1287" max="1287" width="11.42578125" style="164" customWidth="1"/>
    <col min="1288" max="1288" width="9" style="164" bestFit="1" customWidth="1"/>
    <col min="1289" max="1289" width="1" style="164" customWidth="1"/>
    <col min="1290" max="1292" width="8" style="164" customWidth="1"/>
    <col min="1293" max="1293" width="16.7109375" style="164" customWidth="1"/>
    <col min="1294" max="1294" width="9.42578125" style="164" customWidth="1"/>
    <col min="1295" max="1295" width="10.5703125" style="164" customWidth="1"/>
    <col min="1296" max="1296" width="10.85546875" style="164" customWidth="1"/>
    <col min="1297" max="1297" width="17.5703125" style="164" customWidth="1"/>
    <col min="1298" max="1536" width="8" style="164"/>
    <col min="1537" max="1537" width="7.28515625" style="164" customWidth="1"/>
    <col min="1538" max="1538" width="3.42578125" style="164" customWidth="1"/>
    <col min="1539" max="1539" width="48.140625" style="164" customWidth="1"/>
    <col min="1540" max="1540" width="8" style="164" customWidth="1"/>
    <col min="1541" max="1541" width="9.5703125" style="164" customWidth="1"/>
    <col min="1542" max="1542" width="10.42578125" style="164" customWidth="1"/>
    <col min="1543" max="1543" width="11.42578125" style="164" customWidth="1"/>
    <col min="1544" max="1544" width="9" style="164" bestFit="1" customWidth="1"/>
    <col min="1545" max="1545" width="1" style="164" customWidth="1"/>
    <col min="1546" max="1548" width="8" style="164" customWidth="1"/>
    <col min="1549" max="1549" width="16.7109375" style="164" customWidth="1"/>
    <col min="1550" max="1550" width="9.42578125" style="164" customWidth="1"/>
    <col min="1551" max="1551" width="10.5703125" style="164" customWidth="1"/>
    <col min="1552" max="1552" width="10.85546875" style="164" customWidth="1"/>
    <col min="1553" max="1553" width="17.5703125" style="164" customWidth="1"/>
    <col min="1554" max="1792" width="8" style="164"/>
    <col min="1793" max="1793" width="7.28515625" style="164" customWidth="1"/>
    <col min="1794" max="1794" width="3.42578125" style="164" customWidth="1"/>
    <col min="1795" max="1795" width="48.140625" style="164" customWidth="1"/>
    <col min="1796" max="1796" width="8" style="164" customWidth="1"/>
    <col min="1797" max="1797" width="9.5703125" style="164" customWidth="1"/>
    <col min="1798" max="1798" width="10.42578125" style="164" customWidth="1"/>
    <col min="1799" max="1799" width="11.42578125" style="164" customWidth="1"/>
    <col min="1800" max="1800" width="9" style="164" bestFit="1" customWidth="1"/>
    <col min="1801" max="1801" width="1" style="164" customWidth="1"/>
    <col min="1802" max="1804" width="8" style="164" customWidth="1"/>
    <col min="1805" max="1805" width="16.7109375" style="164" customWidth="1"/>
    <col min="1806" max="1806" width="9.42578125" style="164" customWidth="1"/>
    <col min="1807" max="1807" width="10.5703125" style="164" customWidth="1"/>
    <col min="1808" max="1808" width="10.85546875" style="164" customWidth="1"/>
    <col min="1809" max="1809" width="17.5703125" style="164" customWidth="1"/>
    <col min="1810" max="2048" width="8" style="164"/>
    <col min="2049" max="2049" width="7.28515625" style="164" customWidth="1"/>
    <col min="2050" max="2050" width="3.42578125" style="164" customWidth="1"/>
    <col min="2051" max="2051" width="48.140625" style="164" customWidth="1"/>
    <col min="2052" max="2052" width="8" style="164" customWidth="1"/>
    <col min="2053" max="2053" width="9.5703125" style="164" customWidth="1"/>
    <col min="2054" max="2054" width="10.42578125" style="164" customWidth="1"/>
    <col min="2055" max="2055" width="11.42578125" style="164" customWidth="1"/>
    <col min="2056" max="2056" width="9" style="164" bestFit="1" customWidth="1"/>
    <col min="2057" max="2057" width="1" style="164" customWidth="1"/>
    <col min="2058" max="2060" width="8" style="164" customWidth="1"/>
    <col min="2061" max="2061" width="16.7109375" style="164" customWidth="1"/>
    <col min="2062" max="2062" width="9.42578125" style="164" customWidth="1"/>
    <col min="2063" max="2063" width="10.5703125" style="164" customWidth="1"/>
    <col min="2064" max="2064" width="10.85546875" style="164" customWidth="1"/>
    <col min="2065" max="2065" width="17.5703125" style="164" customWidth="1"/>
    <col min="2066" max="2304" width="8" style="164"/>
    <col min="2305" max="2305" width="7.28515625" style="164" customWidth="1"/>
    <col min="2306" max="2306" width="3.42578125" style="164" customWidth="1"/>
    <col min="2307" max="2307" width="48.140625" style="164" customWidth="1"/>
    <col min="2308" max="2308" width="8" style="164" customWidth="1"/>
    <col min="2309" max="2309" width="9.5703125" style="164" customWidth="1"/>
    <col min="2310" max="2310" width="10.42578125" style="164" customWidth="1"/>
    <col min="2311" max="2311" width="11.42578125" style="164" customWidth="1"/>
    <col min="2312" max="2312" width="9" style="164" bestFit="1" customWidth="1"/>
    <col min="2313" max="2313" width="1" style="164" customWidth="1"/>
    <col min="2314" max="2316" width="8" style="164" customWidth="1"/>
    <col min="2317" max="2317" width="16.7109375" style="164" customWidth="1"/>
    <col min="2318" max="2318" width="9.42578125" style="164" customWidth="1"/>
    <col min="2319" max="2319" width="10.5703125" style="164" customWidth="1"/>
    <col min="2320" max="2320" width="10.85546875" style="164" customWidth="1"/>
    <col min="2321" max="2321" width="17.5703125" style="164" customWidth="1"/>
    <col min="2322" max="2560" width="8" style="164"/>
    <col min="2561" max="2561" width="7.28515625" style="164" customWidth="1"/>
    <col min="2562" max="2562" width="3.42578125" style="164" customWidth="1"/>
    <col min="2563" max="2563" width="48.140625" style="164" customWidth="1"/>
    <col min="2564" max="2564" width="8" style="164" customWidth="1"/>
    <col min="2565" max="2565" width="9.5703125" style="164" customWidth="1"/>
    <col min="2566" max="2566" width="10.42578125" style="164" customWidth="1"/>
    <col min="2567" max="2567" width="11.42578125" style="164" customWidth="1"/>
    <col min="2568" max="2568" width="9" style="164" bestFit="1" customWidth="1"/>
    <col min="2569" max="2569" width="1" style="164" customWidth="1"/>
    <col min="2570" max="2572" width="8" style="164" customWidth="1"/>
    <col min="2573" max="2573" width="16.7109375" style="164" customWidth="1"/>
    <col min="2574" max="2574" width="9.42578125" style="164" customWidth="1"/>
    <col min="2575" max="2575" width="10.5703125" style="164" customWidth="1"/>
    <col min="2576" max="2576" width="10.85546875" style="164" customWidth="1"/>
    <col min="2577" max="2577" width="17.5703125" style="164" customWidth="1"/>
    <col min="2578" max="2816" width="8" style="164"/>
    <col min="2817" max="2817" width="7.28515625" style="164" customWidth="1"/>
    <col min="2818" max="2818" width="3.42578125" style="164" customWidth="1"/>
    <col min="2819" max="2819" width="48.140625" style="164" customWidth="1"/>
    <col min="2820" max="2820" width="8" style="164" customWidth="1"/>
    <col min="2821" max="2821" width="9.5703125" style="164" customWidth="1"/>
    <col min="2822" max="2822" width="10.42578125" style="164" customWidth="1"/>
    <col min="2823" max="2823" width="11.42578125" style="164" customWidth="1"/>
    <col min="2824" max="2824" width="9" style="164" bestFit="1" customWidth="1"/>
    <col min="2825" max="2825" width="1" style="164" customWidth="1"/>
    <col min="2826" max="2828" width="8" style="164" customWidth="1"/>
    <col min="2829" max="2829" width="16.7109375" style="164" customWidth="1"/>
    <col min="2830" max="2830" width="9.42578125" style="164" customWidth="1"/>
    <col min="2831" max="2831" width="10.5703125" style="164" customWidth="1"/>
    <col min="2832" max="2832" width="10.85546875" style="164" customWidth="1"/>
    <col min="2833" max="2833" width="17.5703125" style="164" customWidth="1"/>
    <col min="2834" max="3072" width="8" style="164"/>
    <col min="3073" max="3073" width="7.28515625" style="164" customWidth="1"/>
    <col min="3074" max="3074" width="3.42578125" style="164" customWidth="1"/>
    <col min="3075" max="3075" width="48.140625" style="164" customWidth="1"/>
    <col min="3076" max="3076" width="8" style="164" customWidth="1"/>
    <col min="3077" max="3077" width="9.5703125" style="164" customWidth="1"/>
    <col min="3078" max="3078" width="10.42578125" style="164" customWidth="1"/>
    <col min="3079" max="3079" width="11.42578125" style="164" customWidth="1"/>
    <col min="3080" max="3080" width="9" style="164" bestFit="1" customWidth="1"/>
    <col min="3081" max="3081" width="1" style="164" customWidth="1"/>
    <col min="3082" max="3084" width="8" style="164" customWidth="1"/>
    <col min="3085" max="3085" width="16.7109375" style="164" customWidth="1"/>
    <col min="3086" max="3086" width="9.42578125" style="164" customWidth="1"/>
    <col min="3087" max="3087" width="10.5703125" style="164" customWidth="1"/>
    <col min="3088" max="3088" width="10.85546875" style="164" customWidth="1"/>
    <col min="3089" max="3089" width="17.5703125" style="164" customWidth="1"/>
    <col min="3090" max="3328" width="8" style="164"/>
    <col min="3329" max="3329" width="7.28515625" style="164" customWidth="1"/>
    <col min="3330" max="3330" width="3.42578125" style="164" customWidth="1"/>
    <col min="3331" max="3331" width="48.140625" style="164" customWidth="1"/>
    <col min="3332" max="3332" width="8" style="164" customWidth="1"/>
    <col min="3333" max="3333" width="9.5703125" style="164" customWidth="1"/>
    <col min="3334" max="3334" width="10.42578125" style="164" customWidth="1"/>
    <col min="3335" max="3335" width="11.42578125" style="164" customWidth="1"/>
    <col min="3336" max="3336" width="9" style="164" bestFit="1" customWidth="1"/>
    <col min="3337" max="3337" width="1" style="164" customWidth="1"/>
    <col min="3338" max="3340" width="8" style="164" customWidth="1"/>
    <col min="3341" max="3341" width="16.7109375" style="164" customWidth="1"/>
    <col min="3342" max="3342" width="9.42578125" style="164" customWidth="1"/>
    <col min="3343" max="3343" width="10.5703125" style="164" customWidth="1"/>
    <col min="3344" max="3344" width="10.85546875" style="164" customWidth="1"/>
    <col min="3345" max="3345" width="17.5703125" style="164" customWidth="1"/>
    <col min="3346" max="3584" width="8" style="164"/>
    <col min="3585" max="3585" width="7.28515625" style="164" customWidth="1"/>
    <col min="3586" max="3586" width="3.42578125" style="164" customWidth="1"/>
    <col min="3587" max="3587" width="48.140625" style="164" customWidth="1"/>
    <col min="3588" max="3588" width="8" style="164" customWidth="1"/>
    <col min="3589" max="3589" width="9.5703125" style="164" customWidth="1"/>
    <col min="3590" max="3590" width="10.42578125" style="164" customWidth="1"/>
    <col min="3591" max="3591" width="11.42578125" style="164" customWidth="1"/>
    <col min="3592" max="3592" width="9" style="164" bestFit="1" customWidth="1"/>
    <col min="3593" max="3593" width="1" style="164" customWidth="1"/>
    <col min="3594" max="3596" width="8" style="164" customWidth="1"/>
    <col min="3597" max="3597" width="16.7109375" style="164" customWidth="1"/>
    <col min="3598" max="3598" width="9.42578125" style="164" customWidth="1"/>
    <col min="3599" max="3599" width="10.5703125" style="164" customWidth="1"/>
    <col min="3600" max="3600" width="10.85546875" style="164" customWidth="1"/>
    <col min="3601" max="3601" width="17.5703125" style="164" customWidth="1"/>
    <col min="3602" max="3840" width="8" style="164"/>
    <col min="3841" max="3841" width="7.28515625" style="164" customWidth="1"/>
    <col min="3842" max="3842" width="3.42578125" style="164" customWidth="1"/>
    <col min="3843" max="3843" width="48.140625" style="164" customWidth="1"/>
    <col min="3844" max="3844" width="8" style="164" customWidth="1"/>
    <col min="3845" max="3845" width="9.5703125" style="164" customWidth="1"/>
    <col min="3846" max="3846" width="10.42578125" style="164" customWidth="1"/>
    <col min="3847" max="3847" width="11.42578125" style="164" customWidth="1"/>
    <col min="3848" max="3848" width="9" style="164" bestFit="1" customWidth="1"/>
    <col min="3849" max="3849" width="1" style="164" customWidth="1"/>
    <col min="3850" max="3852" width="8" style="164" customWidth="1"/>
    <col min="3853" max="3853" width="16.7109375" style="164" customWidth="1"/>
    <col min="3854" max="3854" width="9.42578125" style="164" customWidth="1"/>
    <col min="3855" max="3855" width="10.5703125" style="164" customWidth="1"/>
    <col min="3856" max="3856" width="10.85546875" style="164" customWidth="1"/>
    <col min="3857" max="3857" width="17.5703125" style="164" customWidth="1"/>
    <col min="3858" max="4096" width="8" style="164"/>
    <col min="4097" max="4097" width="7.28515625" style="164" customWidth="1"/>
    <col min="4098" max="4098" width="3.42578125" style="164" customWidth="1"/>
    <col min="4099" max="4099" width="48.140625" style="164" customWidth="1"/>
    <col min="4100" max="4100" width="8" style="164" customWidth="1"/>
    <col min="4101" max="4101" width="9.5703125" style="164" customWidth="1"/>
    <col min="4102" max="4102" width="10.42578125" style="164" customWidth="1"/>
    <col min="4103" max="4103" width="11.42578125" style="164" customWidth="1"/>
    <col min="4104" max="4104" width="9" style="164" bestFit="1" customWidth="1"/>
    <col min="4105" max="4105" width="1" style="164" customWidth="1"/>
    <col min="4106" max="4108" width="8" style="164" customWidth="1"/>
    <col min="4109" max="4109" width="16.7109375" style="164" customWidth="1"/>
    <col min="4110" max="4110" width="9.42578125" style="164" customWidth="1"/>
    <col min="4111" max="4111" width="10.5703125" style="164" customWidth="1"/>
    <col min="4112" max="4112" width="10.85546875" style="164" customWidth="1"/>
    <col min="4113" max="4113" width="17.5703125" style="164" customWidth="1"/>
    <col min="4114" max="4352" width="8" style="164"/>
    <col min="4353" max="4353" width="7.28515625" style="164" customWidth="1"/>
    <col min="4354" max="4354" width="3.42578125" style="164" customWidth="1"/>
    <col min="4355" max="4355" width="48.140625" style="164" customWidth="1"/>
    <col min="4356" max="4356" width="8" style="164" customWidth="1"/>
    <col min="4357" max="4357" width="9.5703125" style="164" customWidth="1"/>
    <col min="4358" max="4358" width="10.42578125" style="164" customWidth="1"/>
    <col min="4359" max="4359" width="11.42578125" style="164" customWidth="1"/>
    <col min="4360" max="4360" width="9" style="164" bestFit="1" customWidth="1"/>
    <col min="4361" max="4361" width="1" style="164" customWidth="1"/>
    <col min="4362" max="4364" width="8" style="164" customWidth="1"/>
    <col min="4365" max="4365" width="16.7109375" style="164" customWidth="1"/>
    <col min="4366" max="4366" width="9.42578125" style="164" customWidth="1"/>
    <col min="4367" max="4367" width="10.5703125" style="164" customWidth="1"/>
    <col min="4368" max="4368" width="10.85546875" style="164" customWidth="1"/>
    <col min="4369" max="4369" width="17.5703125" style="164" customWidth="1"/>
    <col min="4370" max="4608" width="8" style="164"/>
    <col min="4609" max="4609" width="7.28515625" style="164" customWidth="1"/>
    <col min="4610" max="4610" width="3.42578125" style="164" customWidth="1"/>
    <col min="4611" max="4611" width="48.140625" style="164" customWidth="1"/>
    <col min="4612" max="4612" width="8" style="164" customWidth="1"/>
    <col min="4613" max="4613" width="9.5703125" style="164" customWidth="1"/>
    <col min="4614" max="4614" width="10.42578125" style="164" customWidth="1"/>
    <col min="4615" max="4615" width="11.42578125" style="164" customWidth="1"/>
    <col min="4616" max="4616" width="9" style="164" bestFit="1" customWidth="1"/>
    <col min="4617" max="4617" width="1" style="164" customWidth="1"/>
    <col min="4618" max="4620" width="8" style="164" customWidth="1"/>
    <col min="4621" max="4621" width="16.7109375" style="164" customWidth="1"/>
    <col min="4622" max="4622" width="9.42578125" style="164" customWidth="1"/>
    <col min="4623" max="4623" width="10.5703125" style="164" customWidth="1"/>
    <col min="4624" max="4624" width="10.85546875" style="164" customWidth="1"/>
    <col min="4625" max="4625" width="17.5703125" style="164" customWidth="1"/>
    <col min="4626" max="4864" width="8" style="164"/>
    <col min="4865" max="4865" width="7.28515625" style="164" customWidth="1"/>
    <col min="4866" max="4866" width="3.42578125" style="164" customWidth="1"/>
    <col min="4867" max="4867" width="48.140625" style="164" customWidth="1"/>
    <col min="4868" max="4868" width="8" style="164" customWidth="1"/>
    <col min="4869" max="4869" width="9.5703125" style="164" customWidth="1"/>
    <col min="4870" max="4870" width="10.42578125" style="164" customWidth="1"/>
    <col min="4871" max="4871" width="11.42578125" style="164" customWidth="1"/>
    <col min="4872" max="4872" width="9" style="164" bestFit="1" customWidth="1"/>
    <col min="4873" max="4873" width="1" style="164" customWidth="1"/>
    <col min="4874" max="4876" width="8" style="164" customWidth="1"/>
    <col min="4877" max="4877" width="16.7109375" style="164" customWidth="1"/>
    <col min="4878" max="4878" width="9.42578125" style="164" customWidth="1"/>
    <col min="4879" max="4879" width="10.5703125" style="164" customWidth="1"/>
    <col min="4880" max="4880" width="10.85546875" style="164" customWidth="1"/>
    <col min="4881" max="4881" width="17.5703125" style="164" customWidth="1"/>
    <col min="4882" max="5120" width="8" style="164"/>
    <col min="5121" max="5121" width="7.28515625" style="164" customWidth="1"/>
    <col min="5122" max="5122" width="3.42578125" style="164" customWidth="1"/>
    <col min="5123" max="5123" width="48.140625" style="164" customWidth="1"/>
    <col min="5124" max="5124" width="8" style="164" customWidth="1"/>
    <col min="5125" max="5125" width="9.5703125" style="164" customWidth="1"/>
    <col min="5126" max="5126" width="10.42578125" style="164" customWidth="1"/>
    <col min="5127" max="5127" width="11.42578125" style="164" customWidth="1"/>
    <col min="5128" max="5128" width="9" style="164" bestFit="1" customWidth="1"/>
    <col min="5129" max="5129" width="1" style="164" customWidth="1"/>
    <col min="5130" max="5132" width="8" style="164" customWidth="1"/>
    <col min="5133" max="5133" width="16.7109375" style="164" customWidth="1"/>
    <col min="5134" max="5134" width="9.42578125" style="164" customWidth="1"/>
    <col min="5135" max="5135" width="10.5703125" style="164" customWidth="1"/>
    <col min="5136" max="5136" width="10.85546875" style="164" customWidth="1"/>
    <col min="5137" max="5137" width="17.5703125" style="164" customWidth="1"/>
    <col min="5138" max="5376" width="8" style="164"/>
    <col min="5377" max="5377" width="7.28515625" style="164" customWidth="1"/>
    <col min="5378" max="5378" width="3.42578125" style="164" customWidth="1"/>
    <col min="5379" max="5379" width="48.140625" style="164" customWidth="1"/>
    <col min="5380" max="5380" width="8" style="164" customWidth="1"/>
    <col min="5381" max="5381" width="9.5703125" style="164" customWidth="1"/>
    <col min="5382" max="5382" width="10.42578125" style="164" customWidth="1"/>
    <col min="5383" max="5383" width="11.42578125" style="164" customWidth="1"/>
    <col min="5384" max="5384" width="9" style="164" bestFit="1" customWidth="1"/>
    <col min="5385" max="5385" width="1" style="164" customWidth="1"/>
    <col min="5386" max="5388" width="8" style="164" customWidth="1"/>
    <col min="5389" max="5389" width="16.7109375" style="164" customWidth="1"/>
    <col min="5390" max="5390" width="9.42578125" style="164" customWidth="1"/>
    <col min="5391" max="5391" width="10.5703125" style="164" customWidth="1"/>
    <col min="5392" max="5392" width="10.85546875" style="164" customWidth="1"/>
    <col min="5393" max="5393" width="17.5703125" style="164" customWidth="1"/>
    <col min="5394" max="5632" width="8" style="164"/>
    <col min="5633" max="5633" width="7.28515625" style="164" customWidth="1"/>
    <col min="5634" max="5634" width="3.42578125" style="164" customWidth="1"/>
    <col min="5635" max="5635" width="48.140625" style="164" customWidth="1"/>
    <col min="5636" max="5636" width="8" style="164" customWidth="1"/>
    <col min="5637" max="5637" width="9.5703125" style="164" customWidth="1"/>
    <col min="5638" max="5638" width="10.42578125" style="164" customWidth="1"/>
    <col min="5639" max="5639" width="11.42578125" style="164" customWidth="1"/>
    <col min="5640" max="5640" width="9" style="164" bestFit="1" customWidth="1"/>
    <col min="5641" max="5641" width="1" style="164" customWidth="1"/>
    <col min="5642" max="5644" width="8" style="164" customWidth="1"/>
    <col min="5645" max="5645" width="16.7109375" style="164" customWidth="1"/>
    <col min="5646" max="5646" width="9.42578125" style="164" customWidth="1"/>
    <col min="5647" max="5647" width="10.5703125" style="164" customWidth="1"/>
    <col min="5648" max="5648" width="10.85546875" style="164" customWidth="1"/>
    <col min="5649" max="5649" width="17.5703125" style="164" customWidth="1"/>
    <col min="5650" max="5888" width="8" style="164"/>
    <col min="5889" max="5889" width="7.28515625" style="164" customWidth="1"/>
    <col min="5890" max="5890" width="3.42578125" style="164" customWidth="1"/>
    <col min="5891" max="5891" width="48.140625" style="164" customWidth="1"/>
    <col min="5892" max="5892" width="8" style="164" customWidth="1"/>
    <col min="5893" max="5893" width="9.5703125" style="164" customWidth="1"/>
    <col min="5894" max="5894" width="10.42578125" style="164" customWidth="1"/>
    <col min="5895" max="5895" width="11.42578125" style="164" customWidth="1"/>
    <col min="5896" max="5896" width="9" style="164" bestFit="1" customWidth="1"/>
    <col min="5897" max="5897" width="1" style="164" customWidth="1"/>
    <col min="5898" max="5900" width="8" style="164" customWidth="1"/>
    <col min="5901" max="5901" width="16.7109375" style="164" customWidth="1"/>
    <col min="5902" max="5902" width="9.42578125" style="164" customWidth="1"/>
    <col min="5903" max="5903" width="10.5703125" style="164" customWidth="1"/>
    <col min="5904" max="5904" width="10.85546875" style="164" customWidth="1"/>
    <col min="5905" max="5905" width="17.5703125" style="164" customWidth="1"/>
    <col min="5906" max="6144" width="8" style="164"/>
    <col min="6145" max="6145" width="7.28515625" style="164" customWidth="1"/>
    <col min="6146" max="6146" width="3.42578125" style="164" customWidth="1"/>
    <col min="6147" max="6147" width="48.140625" style="164" customWidth="1"/>
    <col min="6148" max="6148" width="8" style="164" customWidth="1"/>
    <col min="6149" max="6149" width="9.5703125" style="164" customWidth="1"/>
    <col min="6150" max="6150" width="10.42578125" style="164" customWidth="1"/>
    <col min="6151" max="6151" width="11.42578125" style="164" customWidth="1"/>
    <col min="6152" max="6152" width="9" style="164" bestFit="1" customWidth="1"/>
    <col min="6153" max="6153" width="1" style="164" customWidth="1"/>
    <col min="6154" max="6156" width="8" style="164" customWidth="1"/>
    <col min="6157" max="6157" width="16.7109375" style="164" customWidth="1"/>
    <col min="6158" max="6158" width="9.42578125" style="164" customWidth="1"/>
    <col min="6159" max="6159" width="10.5703125" style="164" customWidth="1"/>
    <col min="6160" max="6160" width="10.85546875" style="164" customWidth="1"/>
    <col min="6161" max="6161" width="17.5703125" style="164" customWidth="1"/>
    <col min="6162" max="6400" width="8" style="164"/>
    <col min="6401" max="6401" width="7.28515625" style="164" customWidth="1"/>
    <col min="6402" max="6402" width="3.42578125" style="164" customWidth="1"/>
    <col min="6403" max="6403" width="48.140625" style="164" customWidth="1"/>
    <col min="6404" max="6404" width="8" style="164" customWidth="1"/>
    <col min="6405" max="6405" width="9.5703125" style="164" customWidth="1"/>
    <col min="6406" max="6406" width="10.42578125" style="164" customWidth="1"/>
    <col min="6407" max="6407" width="11.42578125" style="164" customWidth="1"/>
    <col min="6408" max="6408" width="9" style="164" bestFit="1" customWidth="1"/>
    <col min="6409" max="6409" width="1" style="164" customWidth="1"/>
    <col min="6410" max="6412" width="8" style="164" customWidth="1"/>
    <col min="6413" max="6413" width="16.7109375" style="164" customWidth="1"/>
    <col min="6414" max="6414" width="9.42578125" style="164" customWidth="1"/>
    <col min="6415" max="6415" width="10.5703125" style="164" customWidth="1"/>
    <col min="6416" max="6416" width="10.85546875" style="164" customWidth="1"/>
    <col min="6417" max="6417" width="17.5703125" style="164" customWidth="1"/>
    <col min="6418" max="6656" width="8" style="164"/>
    <col min="6657" max="6657" width="7.28515625" style="164" customWidth="1"/>
    <col min="6658" max="6658" width="3.42578125" style="164" customWidth="1"/>
    <col min="6659" max="6659" width="48.140625" style="164" customWidth="1"/>
    <col min="6660" max="6660" width="8" style="164" customWidth="1"/>
    <col min="6661" max="6661" width="9.5703125" style="164" customWidth="1"/>
    <col min="6662" max="6662" width="10.42578125" style="164" customWidth="1"/>
    <col min="6663" max="6663" width="11.42578125" style="164" customWidth="1"/>
    <col min="6664" max="6664" width="9" style="164" bestFit="1" customWidth="1"/>
    <col min="6665" max="6665" width="1" style="164" customWidth="1"/>
    <col min="6666" max="6668" width="8" style="164" customWidth="1"/>
    <col min="6669" max="6669" width="16.7109375" style="164" customWidth="1"/>
    <col min="6670" max="6670" width="9.42578125" style="164" customWidth="1"/>
    <col min="6671" max="6671" width="10.5703125" style="164" customWidth="1"/>
    <col min="6672" max="6672" width="10.85546875" style="164" customWidth="1"/>
    <col min="6673" max="6673" width="17.5703125" style="164" customWidth="1"/>
    <col min="6674" max="6912" width="8" style="164"/>
    <col min="6913" max="6913" width="7.28515625" style="164" customWidth="1"/>
    <col min="6914" max="6914" width="3.42578125" style="164" customWidth="1"/>
    <col min="6915" max="6915" width="48.140625" style="164" customWidth="1"/>
    <col min="6916" max="6916" width="8" style="164" customWidth="1"/>
    <col min="6917" max="6917" width="9.5703125" style="164" customWidth="1"/>
    <col min="6918" max="6918" width="10.42578125" style="164" customWidth="1"/>
    <col min="6919" max="6919" width="11.42578125" style="164" customWidth="1"/>
    <col min="6920" max="6920" width="9" style="164" bestFit="1" customWidth="1"/>
    <col min="6921" max="6921" width="1" style="164" customWidth="1"/>
    <col min="6922" max="6924" width="8" style="164" customWidth="1"/>
    <col min="6925" max="6925" width="16.7109375" style="164" customWidth="1"/>
    <col min="6926" max="6926" width="9.42578125" style="164" customWidth="1"/>
    <col min="6927" max="6927" width="10.5703125" style="164" customWidth="1"/>
    <col min="6928" max="6928" width="10.85546875" style="164" customWidth="1"/>
    <col min="6929" max="6929" width="17.5703125" style="164" customWidth="1"/>
    <col min="6930" max="7168" width="8" style="164"/>
    <col min="7169" max="7169" width="7.28515625" style="164" customWidth="1"/>
    <col min="7170" max="7170" width="3.42578125" style="164" customWidth="1"/>
    <col min="7171" max="7171" width="48.140625" style="164" customWidth="1"/>
    <col min="7172" max="7172" width="8" style="164" customWidth="1"/>
    <col min="7173" max="7173" width="9.5703125" style="164" customWidth="1"/>
    <col min="7174" max="7174" width="10.42578125" style="164" customWidth="1"/>
    <col min="7175" max="7175" width="11.42578125" style="164" customWidth="1"/>
    <col min="7176" max="7176" width="9" style="164" bestFit="1" customWidth="1"/>
    <col min="7177" max="7177" width="1" style="164" customWidth="1"/>
    <col min="7178" max="7180" width="8" style="164" customWidth="1"/>
    <col min="7181" max="7181" width="16.7109375" style="164" customWidth="1"/>
    <col min="7182" max="7182" width="9.42578125" style="164" customWidth="1"/>
    <col min="7183" max="7183" width="10.5703125" style="164" customWidth="1"/>
    <col min="7184" max="7184" width="10.85546875" style="164" customWidth="1"/>
    <col min="7185" max="7185" width="17.5703125" style="164" customWidth="1"/>
    <col min="7186" max="7424" width="8" style="164"/>
    <col min="7425" max="7425" width="7.28515625" style="164" customWidth="1"/>
    <col min="7426" max="7426" width="3.42578125" style="164" customWidth="1"/>
    <col min="7427" max="7427" width="48.140625" style="164" customWidth="1"/>
    <col min="7428" max="7428" width="8" style="164" customWidth="1"/>
    <col min="7429" max="7429" width="9.5703125" style="164" customWidth="1"/>
    <col min="7430" max="7430" width="10.42578125" style="164" customWidth="1"/>
    <col min="7431" max="7431" width="11.42578125" style="164" customWidth="1"/>
    <col min="7432" max="7432" width="9" style="164" bestFit="1" customWidth="1"/>
    <col min="7433" max="7433" width="1" style="164" customWidth="1"/>
    <col min="7434" max="7436" width="8" style="164" customWidth="1"/>
    <col min="7437" max="7437" width="16.7109375" style="164" customWidth="1"/>
    <col min="7438" max="7438" width="9.42578125" style="164" customWidth="1"/>
    <col min="7439" max="7439" width="10.5703125" style="164" customWidth="1"/>
    <col min="7440" max="7440" width="10.85546875" style="164" customWidth="1"/>
    <col min="7441" max="7441" width="17.5703125" style="164" customWidth="1"/>
    <col min="7442" max="7680" width="8" style="164"/>
    <col min="7681" max="7681" width="7.28515625" style="164" customWidth="1"/>
    <col min="7682" max="7682" width="3.42578125" style="164" customWidth="1"/>
    <col min="7683" max="7683" width="48.140625" style="164" customWidth="1"/>
    <col min="7684" max="7684" width="8" style="164" customWidth="1"/>
    <col min="7685" max="7685" width="9.5703125" style="164" customWidth="1"/>
    <col min="7686" max="7686" width="10.42578125" style="164" customWidth="1"/>
    <col min="7687" max="7687" width="11.42578125" style="164" customWidth="1"/>
    <col min="7688" max="7688" width="9" style="164" bestFit="1" customWidth="1"/>
    <col min="7689" max="7689" width="1" style="164" customWidth="1"/>
    <col min="7690" max="7692" width="8" style="164" customWidth="1"/>
    <col min="7693" max="7693" width="16.7109375" style="164" customWidth="1"/>
    <col min="7694" max="7694" width="9.42578125" style="164" customWidth="1"/>
    <col min="7695" max="7695" width="10.5703125" style="164" customWidth="1"/>
    <col min="7696" max="7696" width="10.85546875" style="164" customWidth="1"/>
    <col min="7697" max="7697" width="17.5703125" style="164" customWidth="1"/>
    <col min="7698" max="7936" width="8" style="164"/>
    <col min="7937" max="7937" width="7.28515625" style="164" customWidth="1"/>
    <col min="7938" max="7938" width="3.42578125" style="164" customWidth="1"/>
    <col min="7939" max="7939" width="48.140625" style="164" customWidth="1"/>
    <col min="7940" max="7940" width="8" style="164" customWidth="1"/>
    <col min="7941" max="7941" width="9.5703125" style="164" customWidth="1"/>
    <col min="7942" max="7942" width="10.42578125" style="164" customWidth="1"/>
    <col min="7943" max="7943" width="11.42578125" style="164" customWidth="1"/>
    <col min="7944" max="7944" width="9" style="164" bestFit="1" customWidth="1"/>
    <col min="7945" max="7945" width="1" style="164" customWidth="1"/>
    <col min="7946" max="7948" width="8" style="164" customWidth="1"/>
    <col min="7949" max="7949" width="16.7109375" style="164" customWidth="1"/>
    <col min="7950" max="7950" width="9.42578125" style="164" customWidth="1"/>
    <col min="7951" max="7951" width="10.5703125" style="164" customWidth="1"/>
    <col min="7952" max="7952" width="10.85546875" style="164" customWidth="1"/>
    <col min="7953" max="7953" width="17.5703125" style="164" customWidth="1"/>
    <col min="7954" max="8192" width="8" style="164"/>
    <col min="8193" max="8193" width="7.28515625" style="164" customWidth="1"/>
    <col min="8194" max="8194" width="3.42578125" style="164" customWidth="1"/>
    <col min="8195" max="8195" width="48.140625" style="164" customWidth="1"/>
    <col min="8196" max="8196" width="8" style="164" customWidth="1"/>
    <col min="8197" max="8197" width="9.5703125" style="164" customWidth="1"/>
    <col min="8198" max="8198" width="10.42578125" style="164" customWidth="1"/>
    <col min="8199" max="8199" width="11.42578125" style="164" customWidth="1"/>
    <col min="8200" max="8200" width="9" style="164" bestFit="1" customWidth="1"/>
    <col min="8201" max="8201" width="1" style="164" customWidth="1"/>
    <col min="8202" max="8204" width="8" style="164" customWidth="1"/>
    <col min="8205" max="8205" width="16.7109375" style="164" customWidth="1"/>
    <col min="8206" max="8206" width="9.42578125" style="164" customWidth="1"/>
    <col min="8207" max="8207" width="10.5703125" style="164" customWidth="1"/>
    <col min="8208" max="8208" width="10.85546875" style="164" customWidth="1"/>
    <col min="8209" max="8209" width="17.5703125" style="164" customWidth="1"/>
    <col min="8210" max="8448" width="8" style="164"/>
    <col min="8449" max="8449" width="7.28515625" style="164" customWidth="1"/>
    <col min="8450" max="8450" width="3.42578125" style="164" customWidth="1"/>
    <col min="8451" max="8451" width="48.140625" style="164" customWidth="1"/>
    <col min="8452" max="8452" width="8" style="164" customWidth="1"/>
    <col min="8453" max="8453" width="9.5703125" style="164" customWidth="1"/>
    <col min="8454" max="8454" width="10.42578125" style="164" customWidth="1"/>
    <col min="8455" max="8455" width="11.42578125" style="164" customWidth="1"/>
    <col min="8456" max="8456" width="9" style="164" bestFit="1" customWidth="1"/>
    <col min="8457" max="8457" width="1" style="164" customWidth="1"/>
    <col min="8458" max="8460" width="8" style="164" customWidth="1"/>
    <col min="8461" max="8461" width="16.7109375" style="164" customWidth="1"/>
    <col min="8462" max="8462" width="9.42578125" style="164" customWidth="1"/>
    <col min="8463" max="8463" width="10.5703125" style="164" customWidth="1"/>
    <col min="8464" max="8464" width="10.85546875" style="164" customWidth="1"/>
    <col min="8465" max="8465" width="17.5703125" style="164" customWidth="1"/>
    <col min="8466" max="8704" width="8" style="164"/>
    <col min="8705" max="8705" width="7.28515625" style="164" customWidth="1"/>
    <col min="8706" max="8706" width="3.42578125" style="164" customWidth="1"/>
    <col min="8707" max="8707" width="48.140625" style="164" customWidth="1"/>
    <col min="8708" max="8708" width="8" style="164" customWidth="1"/>
    <col min="8709" max="8709" width="9.5703125" style="164" customWidth="1"/>
    <col min="8710" max="8710" width="10.42578125" style="164" customWidth="1"/>
    <col min="8711" max="8711" width="11.42578125" style="164" customWidth="1"/>
    <col min="8712" max="8712" width="9" style="164" bestFit="1" customWidth="1"/>
    <col min="8713" max="8713" width="1" style="164" customWidth="1"/>
    <col min="8714" max="8716" width="8" style="164" customWidth="1"/>
    <col min="8717" max="8717" width="16.7109375" style="164" customWidth="1"/>
    <col min="8718" max="8718" width="9.42578125" style="164" customWidth="1"/>
    <col min="8719" max="8719" width="10.5703125" style="164" customWidth="1"/>
    <col min="8720" max="8720" width="10.85546875" style="164" customWidth="1"/>
    <col min="8721" max="8721" width="17.5703125" style="164" customWidth="1"/>
    <col min="8722" max="8960" width="8" style="164"/>
    <col min="8961" max="8961" width="7.28515625" style="164" customWidth="1"/>
    <col min="8962" max="8962" width="3.42578125" style="164" customWidth="1"/>
    <col min="8963" max="8963" width="48.140625" style="164" customWidth="1"/>
    <col min="8964" max="8964" width="8" style="164" customWidth="1"/>
    <col min="8965" max="8965" width="9.5703125" style="164" customWidth="1"/>
    <col min="8966" max="8966" width="10.42578125" style="164" customWidth="1"/>
    <col min="8967" max="8967" width="11.42578125" style="164" customWidth="1"/>
    <col min="8968" max="8968" width="9" style="164" bestFit="1" customWidth="1"/>
    <col min="8969" max="8969" width="1" style="164" customWidth="1"/>
    <col min="8970" max="8972" width="8" style="164" customWidth="1"/>
    <col min="8973" max="8973" width="16.7109375" style="164" customWidth="1"/>
    <col min="8974" max="8974" width="9.42578125" style="164" customWidth="1"/>
    <col min="8975" max="8975" width="10.5703125" style="164" customWidth="1"/>
    <col min="8976" max="8976" width="10.85546875" style="164" customWidth="1"/>
    <col min="8977" max="8977" width="17.5703125" style="164" customWidth="1"/>
    <col min="8978" max="9216" width="8" style="164"/>
    <col min="9217" max="9217" width="7.28515625" style="164" customWidth="1"/>
    <col min="9218" max="9218" width="3.42578125" style="164" customWidth="1"/>
    <col min="9219" max="9219" width="48.140625" style="164" customWidth="1"/>
    <col min="9220" max="9220" width="8" style="164" customWidth="1"/>
    <col min="9221" max="9221" width="9.5703125" style="164" customWidth="1"/>
    <col min="9222" max="9222" width="10.42578125" style="164" customWidth="1"/>
    <col min="9223" max="9223" width="11.42578125" style="164" customWidth="1"/>
    <col min="9224" max="9224" width="9" style="164" bestFit="1" customWidth="1"/>
    <col min="9225" max="9225" width="1" style="164" customWidth="1"/>
    <col min="9226" max="9228" width="8" style="164" customWidth="1"/>
    <col min="9229" max="9229" width="16.7109375" style="164" customWidth="1"/>
    <col min="9230" max="9230" width="9.42578125" style="164" customWidth="1"/>
    <col min="9231" max="9231" width="10.5703125" style="164" customWidth="1"/>
    <col min="9232" max="9232" width="10.85546875" style="164" customWidth="1"/>
    <col min="9233" max="9233" width="17.5703125" style="164" customWidth="1"/>
    <col min="9234" max="9472" width="8" style="164"/>
    <col min="9473" max="9473" width="7.28515625" style="164" customWidth="1"/>
    <col min="9474" max="9474" width="3.42578125" style="164" customWidth="1"/>
    <col min="9475" max="9475" width="48.140625" style="164" customWidth="1"/>
    <col min="9476" max="9476" width="8" style="164" customWidth="1"/>
    <col min="9477" max="9477" width="9.5703125" style="164" customWidth="1"/>
    <col min="9478" max="9478" width="10.42578125" style="164" customWidth="1"/>
    <col min="9479" max="9479" width="11.42578125" style="164" customWidth="1"/>
    <col min="9480" max="9480" width="9" style="164" bestFit="1" customWidth="1"/>
    <col min="9481" max="9481" width="1" style="164" customWidth="1"/>
    <col min="9482" max="9484" width="8" style="164" customWidth="1"/>
    <col min="9485" max="9485" width="16.7109375" style="164" customWidth="1"/>
    <col min="9486" max="9486" width="9.42578125" style="164" customWidth="1"/>
    <col min="9487" max="9487" width="10.5703125" style="164" customWidth="1"/>
    <col min="9488" max="9488" width="10.85546875" style="164" customWidth="1"/>
    <col min="9489" max="9489" width="17.5703125" style="164" customWidth="1"/>
    <col min="9490" max="9728" width="8" style="164"/>
    <col min="9729" max="9729" width="7.28515625" style="164" customWidth="1"/>
    <col min="9730" max="9730" width="3.42578125" style="164" customWidth="1"/>
    <col min="9731" max="9731" width="48.140625" style="164" customWidth="1"/>
    <col min="9732" max="9732" width="8" style="164" customWidth="1"/>
    <col min="9733" max="9733" width="9.5703125" style="164" customWidth="1"/>
    <col min="9734" max="9734" width="10.42578125" style="164" customWidth="1"/>
    <col min="9735" max="9735" width="11.42578125" style="164" customWidth="1"/>
    <col min="9736" max="9736" width="9" style="164" bestFit="1" customWidth="1"/>
    <col min="9737" max="9737" width="1" style="164" customWidth="1"/>
    <col min="9738" max="9740" width="8" style="164" customWidth="1"/>
    <col min="9741" max="9741" width="16.7109375" style="164" customWidth="1"/>
    <col min="9742" max="9742" width="9.42578125" style="164" customWidth="1"/>
    <col min="9743" max="9743" width="10.5703125" style="164" customWidth="1"/>
    <col min="9744" max="9744" width="10.85546875" style="164" customWidth="1"/>
    <col min="9745" max="9745" width="17.5703125" style="164" customWidth="1"/>
    <col min="9746" max="9984" width="8" style="164"/>
    <col min="9985" max="9985" width="7.28515625" style="164" customWidth="1"/>
    <col min="9986" max="9986" width="3.42578125" style="164" customWidth="1"/>
    <col min="9987" max="9987" width="48.140625" style="164" customWidth="1"/>
    <col min="9988" max="9988" width="8" style="164" customWidth="1"/>
    <col min="9989" max="9989" width="9.5703125" style="164" customWidth="1"/>
    <col min="9990" max="9990" width="10.42578125" style="164" customWidth="1"/>
    <col min="9991" max="9991" width="11.42578125" style="164" customWidth="1"/>
    <col min="9992" max="9992" width="9" style="164" bestFit="1" customWidth="1"/>
    <col min="9993" max="9993" width="1" style="164" customWidth="1"/>
    <col min="9994" max="9996" width="8" style="164" customWidth="1"/>
    <col min="9997" max="9997" width="16.7109375" style="164" customWidth="1"/>
    <col min="9998" max="9998" width="9.42578125" style="164" customWidth="1"/>
    <col min="9999" max="9999" width="10.5703125" style="164" customWidth="1"/>
    <col min="10000" max="10000" width="10.85546875" style="164" customWidth="1"/>
    <col min="10001" max="10001" width="17.5703125" style="164" customWidth="1"/>
    <col min="10002" max="10240" width="8" style="164"/>
    <col min="10241" max="10241" width="7.28515625" style="164" customWidth="1"/>
    <col min="10242" max="10242" width="3.42578125" style="164" customWidth="1"/>
    <col min="10243" max="10243" width="48.140625" style="164" customWidth="1"/>
    <col min="10244" max="10244" width="8" style="164" customWidth="1"/>
    <col min="10245" max="10245" width="9.5703125" style="164" customWidth="1"/>
    <col min="10246" max="10246" width="10.42578125" style="164" customWidth="1"/>
    <col min="10247" max="10247" width="11.42578125" style="164" customWidth="1"/>
    <col min="10248" max="10248" width="9" style="164" bestFit="1" customWidth="1"/>
    <col min="10249" max="10249" width="1" style="164" customWidth="1"/>
    <col min="10250" max="10252" width="8" style="164" customWidth="1"/>
    <col min="10253" max="10253" width="16.7109375" style="164" customWidth="1"/>
    <col min="10254" max="10254" width="9.42578125" style="164" customWidth="1"/>
    <col min="10255" max="10255" width="10.5703125" style="164" customWidth="1"/>
    <col min="10256" max="10256" width="10.85546875" style="164" customWidth="1"/>
    <col min="10257" max="10257" width="17.5703125" style="164" customWidth="1"/>
    <col min="10258" max="10496" width="8" style="164"/>
    <col min="10497" max="10497" width="7.28515625" style="164" customWidth="1"/>
    <col min="10498" max="10498" width="3.42578125" style="164" customWidth="1"/>
    <col min="10499" max="10499" width="48.140625" style="164" customWidth="1"/>
    <col min="10500" max="10500" width="8" style="164" customWidth="1"/>
    <col min="10501" max="10501" width="9.5703125" style="164" customWidth="1"/>
    <col min="10502" max="10502" width="10.42578125" style="164" customWidth="1"/>
    <col min="10503" max="10503" width="11.42578125" style="164" customWidth="1"/>
    <col min="10504" max="10504" width="9" style="164" bestFit="1" customWidth="1"/>
    <col min="10505" max="10505" width="1" style="164" customWidth="1"/>
    <col min="10506" max="10508" width="8" style="164" customWidth="1"/>
    <col min="10509" max="10509" width="16.7109375" style="164" customWidth="1"/>
    <col min="10510" max="10510" width="9.42578125" style="164" customWidth="1"/>
    <col min="10511" max="10511" width="10.5703125" style="164" customWidth="1"/>
    <col min="10512" max="10512" width="10.85546875" style="164" customWidth="1"/>
    <col min="10513" max="10513" width="17.5703125" style="164" customWidth="1"/>
    <col min="10514" max="10752" width="8" style="164"/>
    <col min="10753" max="10753" width="7.28515625" style="164" customWidth="1"/>
    <col min="10754" max="10754" width="3.42578125" style="164" customWidth="1"/>
    <col min="10755" max="10755" width="48.140625" style="164" customWidth="1"/>
    <col min="10756" max="10756" width="8" style="164" customWidth="1"/>
    <col min="10757" max="10757" width="9.5703125" style="164" customWidth="1"/>
    <col min="10758" max="10758" width="10.42578125" style="164" customWidth="1"/>
    <col min="10759" max="10759" width="11.42578125" style="164" customWidth="1"/>
    <col min="10760" max="10760" width="9" style="164" bestFit="1" customWidth="1"/>
    <col min="10761" max="10761" width="1" style="164" customWidth="1"/>
    <col min="10762" max="10764" width="8" style="164" customWidth="1"/>
    <col min="10765" max="10765" width="16.7109375" style="164" customWidth="1"/>
    <col min="10766" max="10766" width="9.42578125" style="164" customWidth="1"/>
    <col min="10767" max="10767" width="10.5703125" style="164" customWidth="1"/>
    <col min="10768" max="10768" width="10.85546875" style="164" customWidth="1"/>
    <col min="10769" max="10769" width="17.5703125" style="164" customWidth="1"/>
    <col min="10770" max="11008" width="8" style="164"/>
    <col min="11009" max="11009" width="7.28515625" style="164" customWidth="1"/>
    <col min="11010" max="11010" width="3.42578125" style="164" customWidth="1"/>
    <col min="11011" max="11011" width="48.140625" style="164" customWidth="1"/>
    <col min="11012" max="11012" width="8" style="164" customWidth="1"/>
    <col min="11013" max="11013" width="9.5703125" style="164" customWidth="1"/>
    <col min="11014" max="11014" width="10.42578125" style="164" customWidth="1"/>
    <col min="11015" max="11015" width="11.42578125" style="164" customWidth="1"/>
    <col min="11016" max="11016" width="9" style="164" bestFit="1" customWidth="1"/>
    <col min="11017" max="11017" width="1" style="164" customWidth="1"/>
    <col min="11018" max="11020" width="8" style="164" customWidth="1"/>
    <col min="11021" max="11021" width="16.7109375" style="164" customWidth="1"/>
    <col min="11022" max="11022" width="9.42578125" style="164" customWidth="1"/>
    <col min="11023" max="11023" width="10.5703125" style="164" customWidth="1"/>
    <col min="11024" max="11024" width="10.85546875" style="164" customWidth="1"/>
    <col min="11025" max="11025" width="17.5703125" style="164" customWidth="1"/>
    <col min="11026" max="11264" width="8" style="164"/>
    <col min="11265" max="11265" width="7.28515625" style="164" customWidth="1"/>
    <col min="11266" max="11266" width="3.42578125" style="164" customWidth="1"/>
    <col min="11267" max="11267" width="48.140625" style="164" customWidth="1"/>
    <col min="11268" max="11268" width="8" style="164" customWidth="1"/>
    <col min="11269" max="11269" width="9.5703125" style="164" customWidth="1"/>
    <col min="11270" max="11270" width="10.42578125" style="164" customWidth="1"/>
    <col min="11271" max="11271" width="11.42578125" style="164" customWidth="1"/>
    <col min="11272" max="11272" width="9" style="164" bestFit="1" customWidth="1"/>
    <col min="11273" max="11273" width="1" style="164" customWidth="1"/>
    <col min="11274" max="11276" width="8" style="164" customWidth="1"/>
    <col min="11277" max="11277" width="16.7109375" style="164" customWidth="1"/>
    <col min="11278" max="11278" width="9.42578125" style="164" customWidth="1"/>
    <col min="11279" max="11279" width="10.5703125" style="164" customWidth="1"/>
    <col min="11280" max="11280" width="10.85546875" style="164" customWidth="1"/>
    <col min="11281" max="11281" width="17.5703125" style="164" customWidth="1"/>
    <col min="11282" max="11520" width="8" style="164"/>
    <col min="11521" max="11521" width="7.28515625" style="164" customWidth="1"/>
    <col min="11522" max="11522" width="3.42578125" style="164" customWidth="1"/>
    <col min="11523" max="11523" width="48.140625" style="164" customWidth="1"/>
    <col min="11524" max="11524" width="8" style="164" customWidth="1"/>
    <col min="11525" max="11525" width="9.5703125" style="164" customWidth="1"/>
    <col min="11526" max="11526" width="10.42578125" style="164" customWidth="1"/>
    <col min="11527" max="11527" width="11.42578125" style="164" customWidth="1"/>
    <col min="11528" max="11528" width="9" style="164" bestFit="1" customWidth="1"/>
    <col min="11529" max="11529" width="1" style="164" customWidth="1"/>
    <col min="11530" max="11532" width="8" style="164" customWidth="1"/>
    <col min="11533" max="11533" width="16.7109375" style="164" customWidth="1"/>
    <col min="11534" max="11534" width="9.42578125" style="164" customWidth="1"/>
    <col min="11535" max="11535" width="10.5703125" style="164" customWidth="1"/>
    <col min="11536" max="11536" width="10.85546875" style="164" customWidth="1"/>
    <col min="11537" max="11537" width="17.5703125" style="164" customWidth="1"/>
    <col min="11538" max="11776" width="8" style="164"/>
    <col min="11777" max="11777" width="7.28515625" style="164" customWidth="1"/>
    <col min="11778" max="11778" width="3.42578125" style="164" customWidth="1"/>
    <col min="11779" max="11779" width="48.140625" style="164" customWidth="1"/>
    <col min="11780" max="11780" width="8" style="164" customWidth="1"/>
    <col min="11781" max="11781" width="9.5703125" style="164" customWidth="1"/>
    <col min="11782" max="11782" width="10.42578125" style="164" customWidth="1"/>
    <col min="11783" max="11783" width="11.42578125" style="164" customWidth="1"/>
    <col min="11784" max="11784" width="9" style="164" bestFit="1" customWidth="1"/>
    <col min="11785" max="11785" width="1" style="164" customWidth="1"/>
    <col min="11786" max="11788" width="8" style="164" customWidth="1"/>
    <col min="11789" max="11789" width="16.7109375" style="164" customWidth="1"/>
    <col min="11790" max="11790" width="9.42578125" style="164" customWidth="1"/>
    <col min="11791" max="11791" width="10.5703125" style="164" customWidth="1"/>
    <col min="11792" max="11792" width="10.85546875" style="164" customWidth="1"/>
    <col min="11793" max="11793" width="17.5703125" style="164" customWidth="1"/>
    <col min="11794" max="12032" width="8" style="164"/>
    <col min="12033" max="12033" width="7.28515625" style="164" customWidth="1"/>
    <col min="12034" max="12034" width="3.42578125" style="164" customWidth="1"/>
    <col min="12035" max="12035" width="48.140625" style="164" customWidth="1"/>
    <col min="12036" max="12036" width="8" style="164" customWidth="1"/>
    <col min="12037" max="12037" width="9.5703125" style="164" customWidth="1"/>
    <col min="12038" max="12038" width="10.42578125" style="164" customWidth="1"/>
    <col min="12039" max="12039" width="11.42578125" style="164" customWidth="1"/>
    <col min="12040" max="12040" width="9" style="164" bestFit="1" customWidth="1"/>
    <col min="12041" max="12041" width="1" style="164" customWidth="1"/>
    <col min="12042" max="12044" width="8" style="164" customWidth="1"/>
    <col min="12045" max="12045" width="16.7109375" style="164" customWidth="1"/>
    <col min="12046" max="12046" width="9.42578125" style="164" customWidth="1"/>
    <col min="12047" max="12047" width="10.5703125" style="164" customWidth="1"/>
    <col min="12048" max="12048" width="10.85546875" style="164" customWidth="1"/>
    <col min="12049" max="12049" width="17.5703125" style="164" customWidth="1"/>
    <col min="12050" max="12288" width="8" style="164"/>
    <col min="12289" max="12289" width="7.28515625" style="164" customWidth="1"/>
    <col min="12290" max="12290" width="3.42578125" style="164" customWidth="1"/>
    <col min="12291" max="12291" width="48.140625" style="164" customWidth="1"/>
    <col min="12292" max="12292" width="8" style="164" customWidth="1"/>
    <col min="12293" max="12293" width="9.5703125" style="164" customWidth="1"/>
    <col min="12294" max="12294" width="10.42578125" style="164" customWidth="1"/>
    <col min="12295" max="12295" width="11.42578125" style="164" customWidth="1"/>
    <col min="12296" max="12296" width="9" style="164" bestFit="1" customWidth="1"/>
    <col min="12297" max="12297" width="1" style="164" customWidth="1"/>
    <col min="12298" max="12300" width="8" style="164" customWidth="1"/>
    <col min="12301" max="12301" width="16.7109375" style="164" customWidth="1"/>
    <col min="12302" max="12302" width="9.42578125" style="164" customWidth="1"/>
    <col min="12303" max="12303" width="10.5703125" style="164" customWidth="1"/>
    <col min="12304" max="12304" width="10.85546875" style="164" customWidth="1"/>
    <col min="12305" max="12305" width="17.5703125" style="164" customWidth="1"/>
    <col min="12306" max="12544" width="8" style="164"/>
    <col min="12545" max="12545" width="7.28515625" style="164" customWidth="1"/>
    <col min="12546" max="12546" width="3.42578125" style="164" customWidth="1"/>
    <col min="12547" max="12547" width="48.140625" style="164" customWidth="1"/>
    <col min="12548" max="12548" width="8" style="164" customWidth="1"/>
    <col min="12549" max="12549" width="9.5703125" style="164" customWidth="1"/>
    <col min="12550" max="12550" width="10.42578125" style="164" customWidth="1"/>
    <col min="12551" max="12551" width="11.42578125" style="164" customWidth="1"/>
    <col min="12552" max="12552" width="9" style="164" bestFit="1" customWidth="1"/>
    <col min="12553" max="12553" width="1" style="164" customWidth="1"/>
    <col min="12554" max="12556" width="8" style="164" customWidth="1"/>
    <col min="12557" max="12557" width="16.7109375" style="164" customWidth="1"/>
    <col min="12558" max="12558" width="9.42578125" style="164" customWidth="1"/>
    <col min="12559" max="12559" width="10.5703125" style="164" customWidth="1"/>
    <col min="12560" max="12560" width="10.85546875" style="164" customWidth="1"/>
    <col min="12561" max="12561" width="17.5703125" style="164" customWidth="1"/>
    <col min="12562" max="12800" width="8" style="164"/>
    <col min="12801" max="12801" width="7.28515625" style="164" customWidth="1"/>
    <col min="12802" max="12802" width="3.42578125" style="164" customWidth="1"/>
    <col min="12803" max="12803" width="48.140625" style="164" customWidth="1"/>
    <col min="12804" max="12804" width="8" style="164" customWidth="1"/>
    <col min="12805" max="12805" width="9.5703125" style="164" customWidth="1"/>
    <col min="12806" max="12806" width="10.42578125" style="164" customWidth="1"/>
    <col min="12807" max="12807" width="11.42578125" style="164" customWidth="1"/>
    <col min="12808" max="12808" width="9" style="164" bestFit="1" customWidth="1"/>
    <col min="12809" max="12809" width="1" style="164" customWidth="1"/>
    <col min="12810" max="12812" width="8" style="164" customWidth="1"/>
    <col min="12813" max="12813" width="16.7109375" style="164" customWidth="1"/>
    <col min="12814" max="12814" width="9.42578125" style="164" customWidth="1"/>
    <col min="12815" max="12815" width="10.5703125" style="164" customWidth="1"/>
    <col min="12816" max="12816" width="10.85546875" style="164" customWidth="1"/>
    <col min="12817" max="12817" width="17.5703125" style="164" customWidth="1"/>
    <col min="12818" max="13056" width="8" style="164"/>
    <col min="13057" max="13057" width="7.28515625" style="164" customWidth="1"/>
    <col min="13058" max="13058" width="3.42578125" style="164" customWidth="1"/>
    <col min="13059" max="13059" width="48.140625" style="164" customWidth="1"/>
    <col min="13060" max="13060" width="8" style="164" customWidth="1"/>
    <col min="13061" max="13061" width="9.5703125" style="164" customWidth="1"/>
    <col min="13062" max="13062" width="10.42578125" style="164" customWidth="1"/>
    <col min="13063" max="13063" width="11.42578125" style="164" customWidth="1"/>
    <col min="13064" max="13064" width="9" style="164" bestFit="1" customWidth="1"/>
    <col min="13065" max="13065" width="1" style="164" customWidth="1"/>
    <col min="13066" max="13068" width="8" style="164" customWidth="1"/>
    <col min="13069" max="13069" width="16.7109375" style="164" customWidth="1"/>
    <col min="13070" max="13070" width="9.42578125" style="164" customWidth="1"/>
    <col min="13071" max="13071" width="10.5703125" style="164" customWidth="1"/>
    <col min="13072" max="13072" width="10.85546875" style="164" customWidth="1"/>
    <col min="13073" max="13073" width="17.5703125" style="164" customWidth="1"/>
    <col min="13074" max="13312" width="8" style="164"/>
    <col min="13313" max="13313" width="7.28515625" style="164" customWidth="1"/>
    <col min="13314" max="13314" width="3.42578125" style="164" customWidth="1"/>
    <col min="13315" max="13315" width="48.140625" style="164" customWidth="1"/>
    <col min="13316" max="13316" width="8" style="164" customWidth="1"/>
    <col min="13317" max="13317" width="9.5703125" style="164" customWidth="1"/>
    <col min="13318" max="13318" width="10.42578125" style="164" customWidth="1"/>
    <col min="13319" max="13319" width="11.42578125" style="164" customWidth="1"/>
    <col min="13320" max="13320" width="9" style="164" bestFit="1" customWidth="1"/>
    <col min="13321" max="13321" width="1" style="164" customWidth="1"/>
    <col min="13322" max="13324" width="8" style="164" customWidth="1"/>
    <col min="13325" max="13325" width="16.7109375" style="164" customWidth="1"/>
    <col min="13326" max="13326" width="9.42578125" style="164" customWidth="1"/>
    <col min="13327" max="13327" width="10.5703125" style="164" customWidth="1"/>
    <col min="13328" max="13328" width="10.85546875" style="164" customWidth="1"/>
    <col min="13329" max="13329" width="17.5703125" style="164" customWidth="1"/>
    <col min="13330" max="13568" width="8" style="164"/>
    <col min="13569" max="13569" width="7.28515625" style="164" customWidth="1"/>
    <col min="13570" max="13570" width="3.42578125" style="164" customWidth="1"/>
    <col min="13571" max="13571" width="48.140625" style="164" customWidth="1"/>
    <col min="13572" max="13572" width="8" style="164" customWidth="1"/>
    <col min="13573" max="13573" width="9.5703125" style="164" customWidth="1"/>
    <col min="13574" max="13574" width="10.42578125" style="164" customWidth="1"/>
    <col min="13575" max="13575" width="11.42578125" style="164" customWidth="1"/>
    <col min="13576" max="13576" width="9" style="164" bestFit="1" customWidth="1"/>
    <col min="13577" max="13577" width="1" style="164" customWidth="1"/>
    <col min="13578" max="13580" width="8" style="164" customWidth="1"/>
    <col min="13581" max="13581" width="16.7109375" style="164" customWidth="1"/>
    <col min="13582" max="13582" width="9.42578125" style="164" customWidth="1"/>
    <col min="13583" max="13583" width="10.5703125" style="164" customWidth="1"/>
    <col min="13584" max="13584" width="10.85546875" style="164" customWidth="1"/>
    <col min="13585" max="13585" width="17.5703125" style="164" customWidth="1"/>
    <col min="13586" max="13824" width="8" style="164"/>
    <col min="13825" max="13825" width="7.28515625" style="164" customWidth="1"/>
    <col min="13826" max="13826" width="3.42578125" style="164" customWidth="1"/>
    <col min="13827" max="13827" width="48.140625" style="164" customWidth="1"/>
    <col min="13828" max="13828" width="8" style="164" customWidth="1"/>
    <col min="13829" max="13829" width="9.5703125" style="164" customWidth="1"/>
    <col min="13830" max="13830" width="10.42578125" style="164" customWidth="1"/>
    <col min="13831" max="13831" width="11.42578125" style="164" customWidth="1"/>
    <col min="13832" max="13832" width="9" style="164" bestFit="1" customWidth="1"/>
    <col min="13833" max="13833" width="1" style="164" customWidth="1"/>
    <col min="13834" max="13836" width="8" style="164" customWidth="1"/>
    <col min="13837" max="13837" width="16.7109375" style="164" customWidth="1"/>
    <col min="13838" max="13838" width="9.42578125" style="164" customWidth="1"/>
    <col min="13839" max="13839" width="10.5703125" style="164" customWidth="1"/>
    <col min="13840" max="13840" width="10.85546875" style="164" customWidth="1"/>
    <col min="13841" max="13841" width="17.5703125" style="164" customWidth="1"/>
    <col min="13842" max="14080" width="8" style="164"/>
    <col min="14081" max="14081" width="7.28515625" style="164" customWidth="1"/>
    <col min="14082" max="14082" width="3.42578125" style="164" customWidth="1"/>
    <col min="14083" max="14083" width="48.140625" style="164" customWidth="1"/>
    <col min="14084" max="14084" width="8" style="164" customWidth="1"/>
    <col min="14085" max="14085" width="9.5703125" style="164" customWidth="1"/>
    <col min="14086" max="14086" width="10.42578125" style="164" customWidth="1"/>
    <col min="14087" max="14087" width="11.42578125" style="164" customWidth="1"/>
    <col min="14088" max="14088" width="9" style="164" bestFit="1" customWidth="1"/>
    <col min="14089" max="14089" width="1" style="164" customWidth="1"/>
    <col min="14090" max="14092" width="8" style="164" customWidth="1"/>
    <col min="14093" max="14093" width="16.7109375" style="164" customWidth="1"/>
    <col min="14094" max="14094" width="9.42578125" style="164" customWidth="1"/>
    <col min="14095" max="14095" width="10.5703125" style="164" customWidth="1"/>
    <col min="14096" max="14096" width="10.85546875" style="164" customWidth="1"/>
    <col min="14097" max="14097" width="17.5703125" style="164" customWidth="1"/>
    <col min="14098" max="14336" width="8" style="164"/>
    <col min="14337" max="14337" width="7.28515625" style="164" customWidth="1"/>
    <col min="14338" max="14338" width="3.42578125" style="164" customWidth="1"/>
    <col min="14339" max="14339" width="48.140625" style="164" customWidth="1"/>
    <col min="14340" max="14340" width="8" style="164" customWidth="1"/>
    <col min="14341" max="14341" width="9.5703125" style="164" customWidth="1"/>
    <col min="14342" max="14342" width="10.42578125" style="164" customWidth="1"/>
    <col min="14343" max="14343" width="11.42578125" style="164" customWidth="1"/>
    <col min="14344" max="14344" width="9" style="164" bestFit="1" customWidth="1"/>
    <col min="14345" max="14345" width="1" style="164" customWidth="1"/>
    <col min="14346" max="14348" width="8" style="164" customWidth="1"/>
    <col min="14349" max="14349" width="16.7109375" style="164" customWidth="1"/>
    <col min="14350" max="14350" width="9.42578125" style="164" customWidth="1"/>
    <col min="14351" max="14351" width="10.5703125" style="164" customWidth="1"/>
    <col min="14352" max="14352" width="10.85546875" style="164" customWidth="1"/>
    <col min="14353" max="14353" width="17.5703125" style="164" customWidth="1"/>
    <col min="14354" max="14592" width="8" style="164"/>
    <col min="14593" max="14593" width="7.28515625" style="164" customWidth="1"/>
    <col min="14594" max="14594" width="3.42578125" style="164" customWidth="1"/>
    <col min="14595" max="14595" width="48.140625" style="164" customWidth="1"/>
    <col min="14596" max="14596" width="8" style="164" customWidth="1"/>
    <col min="14597" max="14597" width="9.5703125" style="164" customWidth="1"/>
    <col min="14598" max="14598" width="10.42578125" style="164" customWidth="1"/>
    <col min="14599" max="14599" width="11.42578125" style="164" customWidth="1"/>
    <col min="14600" max="14600" width="9" style="164" bestFit="1" customWidth="1"/>
    <col min="14601" max="14601" width="1" style="164" customWidth="1"/>
    <col min="14602" max="14604" width="8" style="164" customWidth="1"/>
    <col min="14605" max="14605" width="16.7109375" style="164" customWidth="1"/>
    <col min="14606" max="14606" width="9.42578125" style="164" customWidth="1"/>
    <col min="14607" max="14607" width="10.5703125" style="164" customWidth="1"/>
    <col min="14608" max="14608" width="10.85546875" style="164" customWidth="1"/>
    <col min="14609" max="14609" width="17.5703125" style="164" customWidth="1"/>
    <col min="14610" max="14848" width="8" style="164"/>
    <col min="14849" max="14849" width="7.28515625" style="164" customWidth="1"/>
    <col min="14850" max="14850" width="3.42578125" style="164" customWidth="1"/>
    <col min="14851" max="14851" width="48.140625" style="164" customWidth="1"/>
    <col min="14852" max="14852" width="8" style="164" customWidth="1"/>
    <col min="14853" max="14853" width="9.5703125" style="164" customWidth="1"/>
    <col min="14854" max="14854" width="10.42578125" style="164" customWidth="1"/>
    <col min="14855" max="14855" width="11.42578125" style="164" customWidth="1"/>
    <col min="14856" max="14856" width="9" style="164" bestFit="1" customWidth="1"/>
    <col min="14857" max="14857" width="1" style="164" customWidth="1"/>
    <col min="14858" max="14860" width="8" style="164" customWidth="1"/>
    <col min="14861" max="14861" width="16.7109375" style="164" customWidth="1"/>
    <col min="14862" max="14862" width="9.42578125" style="164" customWidth="1"/>
    <col min="14863" max="14863" width="10.5703125" style="164" customWidth="1"/>
    <col min="14864" max="14864" width="10.85546875" style="164" customWidth="1"/>
    <col min="14865" max="14865" width="17.5703125" style="164" customWidth="1"/>
    <col min="14866" max="15104" width="8" style="164"/>
    <col min="15105" max="15105" width="7.28515625" style="164" customWidth="1"/>
    <col min="15106" max="15106" width="3.42578125" style="164" customWidth="1"/>
    <col min="15107" max="15107" width="48.140625" style="164" customWidth="1"/>
    <col min="15108" max="15108" width="8" style="164" customWidth="1"/>
    <col min="15109" max="15109" width="9.5703125" style="164" customWidth="1"/>
    <col min="15110" max="15110" width="10.42578125" style="164" customWidth="1"/>
    <col min="15111" max="15111" width="11.42578125" style="164" customWidth="1"/>
    <col min="15112" max="15112" width="9" style="164" bestFit="1" customWidth="1"/>
    <col min="15113" max="15113" width="1" style="164" customWidth="1"/>
    <col min="15114" max="15116" width="8" style="164" customWidth="1"/>
    <col min="15117" max="15117" width="16.7109375" style="164" customWidth="1"/>
    <col min="15118" max="15118" width="9.42578125" style="164" customWidth="1"/>
    <col min="15119" max="15119" width="10.5703125" style="164" customWidth="1"/>
    <col min="15120" max="15120" width="10.85546875" style="164" customWidth="1"/>
    <col min="15121" max="15121" width="17.5703125" style="164" customWidth="1"/>
    <col min="15122" max="15360" width="8" style="164"/>
    <col min="15361" max="15361" width="7.28515625" style="164" customWidth="1"/>
    <col min="15362" max="15362" width="3.42578125" style="164" customWidth="1"/>
    <col min="15363" max="15363" width="48.140625" style="164" customWidth="1"/>
    <col min="15364" max="15364" width="8" style="164" customWidth="1"/>
    <col min="15365" max="15365" width="9.5703125" style="164" customWidth="1"/>
    <col min="15366" max="15366" width="10.42578125" style="164" customWidth="1"/>
    <col min="15367" max="15367" width="11.42578125" style="164" customWidth="1"/>
    <col min="15368" max="15368" width="9" style="164" bestFit="1" customWidth="1"/>
    <col min="15369" max="15369" width="1" style="164" customWidth="1"/>
    <col min="15370" max="15372" width="8" style="164" customWidth="1"/>
    <col min="15373" max="15373" width="16.7109375" style="164" customWidth="1"/>
    <col min="15374" max="15374" width="9.42578125" style="164" customWidth="1"/>
    <col min="15375" max="15375" width="10.5703125" style="164" customWidth="1"/>
    <col min="15376" max="15376" width="10.85546875" style="164" customWidth="1"/>
    <col min="15377" max="15377" width="17.5703125" style="164" customWidth="1"/>
    <col min="15378" max="15616" width="8" style="164"/>
    <col min="15617" max="15617" width="7.28515625" style="164" customWidth="1"/>
    <col min="15618" max="15618" width="3.42578125" style="164" customWidth="1"/>
    <col min="15619" max="15619" width="48.140625" style="164" customWidth="1"/>
    <col min="15620" max="15620" width="8" style="164" customWidth="1"/>
    <col min="15621" max="15621" width="9.5703125" style="164" customWidth="1"/>
    <col min="15622" max="15622" width="10.42578125" style="164" customWidth="1"/>
    <col min="15623" max="15623" width="11.42578125" style="164" customWidth="1"/>
    <col min="15624" max="15624" width="9" style="164" bestFit="1" customWidth="1"/>
    <col min="15625" max="15625" width="1" style="164" customWidth="1"/>
    <col min="15626" max="15628" width="8" style="164" customWidth="1"/>
    <col min="15629" max="15629" width="16.7109375" style="164" customWidth="1"/>
    <col min="15630" max="15630" width="9.42578125" style="164" customWidth="1"/>
    <col min="15631" max="15631" width="10.5703125" style="164" customWidth="1"/>
    <col min="15632" max="15632" width="10.85546875" style="164" customWidth="1"/>
    <col min="15633" max="15633" width="17.5703125" style="164" customWidth="1"/>
    <col min="15634" max="15872" width="8" style="164"/>
    <col min="15873" max="15873" width="7.28515625" style="164" customWidth="1"/>
    <col min="15874" max="15874" width="3.42578125" style="164" customWidth="1"/>
    <col min="15875" max="15875" width="48.140625" style="164" customWidth="1"/>
    <col min="15876" max="15876" width="8" style="164" customWidth="1"/>
    <col min="15877" max="15877" width="9.5703125" style="164" customWidth="1"/>
    <col min="15878" max="15878" width="10.42578125" style="164" customWidth="1"/>
    <col min="15879" max="15879" width="11.42578125" style="164" customWidth="1"/>
    <col min="15880" max="15880" width="9" style="164" bestFit="1" customWidth="1"/>
    <col min="15881" max="15881" width="1" style="164" customWidth="1"/>
    <col min="15882" max="15884" width="8" style="164" customWidth="1"/>
    <col min="15885" max="15885" width="16.7109375" style="164" customWidth="1"/>
    <col min="15886" max="15886" width="9.42578125" style="164" customWidth="1"/>
    <col min="15887" max="15887" width="10.5703125" style="164" customWidth="1"/>
    <col min="15888" max="15888" width="10.85546875" style="164" customWidth="1"/>
    <col min="15889" max="15889" width="17.5703125" style="164" customWidth="1"/>
    <col min="15890" max="16128" width="8" style="164"/>
    <col min="16129" max="16129" width="7.28515625" style="164" customWidth="1"/>
    <col min="16130" max="16130" width="3.42578125" style="164" customWidth="1"/>
    <col min="16131" max="16131" width="48.140625" style="164" customWidth="1"/>
    <col min="16132" max="16132" width="8" style="164" customWidth="1"/>
    <col min="16133" max="16133" width="9.5703125" style="164" customWidth="1"/>
    <col min="16134" max="16134" width="10.42578125" style="164" customWidth="1"/>
    <col min="16135" max="16135" width="11.42578125" style="164" customWidth="1"/>
    <col min="16136" max="16136" width="9" style="164" bestFit="1" customWidth="1"/>
    <col min="16137" max="16137" width="1" style="164" customWidth="1"/>
    <col min="16138" max="16140" width="8" style="164" customWidth="1"/>
    <col min="16141" max="16141" width="16.7109375" style="164" customWidth="1"/>
    <col min="16142" max="16142" width="9.42578125" style="164" customWidth="1"/>
    <col min="16143" max="16143" width="10.5703125" style="164" customWidth="1"/>
    <col min="16144" max="16144" width="10.85546875" style="164" customWidth="1"/>
    <col min="16145" max="16145" width="17.5703125" style="164" customWidth="1"/>
    <col min="16146" max="16384" width="8" style="164"/>
  </cols>
  <sheetData>
    <row r="1" spans="1:16" ht="32.25" customHeight="1">
      <c r="A1" s="936" t="s">
        <v>117</v>
      </c>
      <c r="B1" s="936"/>
      <c r="C1" s="936"/>
      <c r="D1" s="936"/>
      <c r="E1" s="936"/>
      <c r="F1" s="936"/>
      <c r="G1" s="936"/>
      <c r="H1" s="936"/>
    </row>
    <row r="2" spans="1:16" s="168" customFormat="1" ht="21.75">
      <c r="A2" s="271"/>
      <c r="B2" s="271"/>
      <c r="C2" s="272" t="s">
        <v>118</v>
      </c>
      <c r="D2" s="273"/>
      <c r="E2" s="273"/>
      <c r="F2" s="274"/>
      <c r="G2" s="275"/>
      <c r="H2" s="271"/>
      <c r="I2" s="276"/>
      <c r="O2" s="169"/>
    </row>
    <row r="3" spans="1:16" ht="21.75">
      <c r="A3" s="277"/>
      <c r="B3" s="254"/>
      <c r="C3" s="249"/>
      <c r="D3" s="256"/>
      <c r="E3" s="251"/>
      <c r="F3" s="257"/>
      <c r="G3" s="258"/>
      <c r="H3" s="259"/>
      <c r="I3" s="269"/>
      <c r="M3" s="164" t="s">
        <v>69</v>
      </c>
    </row>
    <row r="4" spans="1:16" ht="21.75">
      <c r="A4" s="278"/>
      <c r="B4" s="254"/>
      <c r="C4" s="249"/>
      <c r="D4" s="256"/>
      <c r="E4" s="251"/>
      <c r="F4" s="257"/>
      <c r="G4" s="258"/>
      <c r="H4" s="259"/>
      <c r="I4" s="269"/>
      <c r="M4" s="188"/>
      <c r="N4" s="189" t="s">
        <v>71</v>
      </c>
      <c r="O4" s="190" t="s">
        <v>47</v>
      </c>
      <c r="P4" s="188"/>
    </row>
    <row r="5" spans="1:16" ht="21.75">
      <c r="A5" s="278"/>
      <c r="B5" s="249"/>
      <c r="C5" s="249"/>
      <c r="D5" s="268"/>
      <c r="E5" s="251"/>
      <c r="F5" s="257"/>
      <c r="G5" s="258"/>
      <c r="H5" s="279"/>
      <c r="I5" s="269"/>
      <c r="M5" s="188" t="s">
        <v>74</v>
      </c>
      <c r="N5" s="194">
        <v>65</v>
      </c>
      <c r="O5" s="194">
        <f>N5*1</f>
        <v>65</v>
      </c>
      <c r="P5" s="188" t="s">
        <v>12</v>
      </c>
    </row>
    <row r="6" spans="1:16" ht="21.75">
      <c r="A6" s="278"/>
      <c r="B6" s="249"/>
      <c r="C6" s="249"/>
      <c r="D6" s="268"/>
      <c r="E6" s="251"/>
      <c r="F6" s="257"/>
      <c r="G6" s="258"/>
      <c r="H6" s="249"/>
      <c r="I6" s="269"/>
      <c r="M6" s="188" t="s">
        <v>76</v>
      </c>
      <c r="N6" s="194">
        <v>6.25</v>
      </c>
      <c r="O6" s="194">
        <f t="shared" ref="O6:O11" si="0">N6*4</f>
        <v>25</v>
      </c>
      <c r="P6" s="188" t="s">
        <v>12</v>
      </c>
    </row>
    <row r="7" spans="1:16" ht="21.75">
      <c r="A7" s="278"/>
      <c r="B7" s="249"/>
      <c r="C7" s="249"/>
      <c r="D7" s="256"/>
      <c r="E7" s="251"/>
      <c r="F7" s="260"/>
      <c r="G7" s="258"/>
      <c r="H7" s="249"/>
      <c r="I7" s="269"/>
      <c r="M7" s="188" t="s">
        <v>79</v>
      </c>
      <c r="N7" s="194">
        <v>1.25</v>
      </c>
      <c r="O7" s="194">
        <f t="shared" si="0"/>
        <v>5</v>
      </c>
      <c r="P7" s="188" t="s">
        <v>12</v>
      </c>
    </row>
    <row r="8" spans="1:16" ht="21.75">
      <c r="A8" s="278"/>
      <c r="B8" s="249"/>
      <c r="C8" s="249"/>
      <c r="D8" s="256"/>
      <c r="E8" s="251"/>
      <c r="F8" s="260"/>
      <c r="G8" s="258"/>
      <c r="H8" s="249"/>
      <c r="I8" s="269"/>
      <c r="M8" s="188" t="s">
        <v>81</v>
      </c>
      <c r="N8" s="194">
        <v>1.25</v>
      </c>
      <c r="O8" s="194">
        <f t="shared" si="0"/>
        <v>5</v>
      </c>
      <c r="P8" s="188" t="s">
        <v>12</v>
      </c>
    </row>
    <row r="9" spans="1:16" ht="21.75">
      <c r="A9" s="278"/>
      <c r="B9" s="249"/>
      <c r="C9" s="249"/>
      <c r="D9" s="250"/>
      <c r="E9" s="251"/>
      <c r="F9" s="252"/>
      <c r="G9" s="280"/>
      <c r="H9" s="249"/>
      <c r="I9" s="269"/>
      <c r="M9" s="188" t="s">
        <v>84</v>
      </c>
      <c r="N9" s="194">
        <v>7.75</v>
      </c>
      <c r="O9" s="194">
        <f t="shared" si="0"/>
        <v>31</v>
      </c>
      <c r="P9" s="188" t="s">
        <v>12</v>
      </c>
    </row>
    <row r="10" spans="1:16">
      <c r="A10" s="209"/>
      <c r="B10" s="209"/>
      <c r="C10" s="209"/>
      <c r="D10" s="209"/>
      <c r="E10" s="209"/>
      <c r="F10" s="262"/>
      <c r="G10" s="209"/>
      <c r="H10" s="209"/>
      <c r="I10" s="269"/>
      <c r="M10" s="188" t="s">
        <v>85</v>
      </c>
      <c r="N10" s="194">
        <v>2</v>
      </c>
      <c r="O10" s="194">
        <f t="shared" si="0"/>
        <v>8</v>
      </c>
      <c r="P10" s="188" t="s">
        <v>12</v>
      </c>
    </row>
    <row r="11" spans="1:16" s="208" customFormat="1" ht="21.75">
      <c r="A11" s="277"/>
      <c r="B11" s="254"/>
      <c r="C11" s="249"/>
      <c r="D11" s="256"/>
      <c r="E11" s="251"/>
      <c r="F11" s="257"/>
      <c r="G11" s="258"/>
      <c r="H11" s="259"/>
      <c r="I11" s="209"/>
      <c r="M11" s="219" t="s">
        <v>87</v>
      </c>
      <c r="N11" s="220">
        <v>3</v>
      </c>
      <c r="O11" s="220">
        <f t="shared" si="0"/>
        <v>12</v>
      </c>
      <c r="P11" s="188" t="s">
        <v>12</v>
      </c>
    </row>
    <row r="12" spans="1:16" s="208" customFormat="1" ht="21.75">
      <c r="A12" s="278"/>
      <c r="B12" s="254"/>
      <c r="C12" s="249"/>
      <c r="D12" s="268"/>
      <c r="E12" s="251"/>
      <c r="F12" s="257"/>
      <c r="G12" s="258"/>
      <c r="H12" s="249"/>
      <c r="I12" s="209"/>
      <c r="M12" s="219"/>
      <c r="N12" s="220"/>
      <c r="O12" s="221">
        <f>SUM(O5:O11)</f>
        <v>151</v>
      </c>
      <c r="P12" s="188" t="s">
        <v>12</v>
      </c>
    </row>
    <row r="13" spans="1:16" s="208" customFormat="1" ht="21.75">
      <c r="A13" s="278"/>
      <c r="B13" s="254"/>
      <c r="C13" s="249"/>
      <c r="D13" s="256"/>
      <c r="E13" s="251"/>
      <c r="F13" s="267"/>
      <c r="G13" s="258"/>
      <c r="H13" s="249"/>
      <c r="I13" s="209"/>
      <c r="O13" s="223"/>
    </row>
    <row r="14" spans="1:16" s="208" customFormat="1" ht="21.75">
      <c r="A14" s="278"/>
      <c r="B14" s="249"/>
      <c r="C14" s="249"/>
      <c r="D14" s="250"/>
      <c r="E14" s="251"/>
      <c r="F14" s="252"/>
      <c r="G14" s="280"/>
      <c r="H14" s="249"/>
      <c r="I14" s="209"/>
      <c r="K14" s="224"/>
      <c r="O14" s="223"/>
    </row>
    <row r="15" spans="1:16" s="208" customFormat="1">
      <c r="A15" s="209"/>
      <c r="B15" s="209"/>
      <c r="C15" s="209"/>
      <c r="D15" s="209"/>
      <c r="E15" s="209"/>
      <c r="F15" s="209"/>
      <c r="G15" s="209"/>
      <c r="H15" s="209"/>
      <c r="I15" s="209"/>
      <c r="K15" s="224"/>
      <c r="O15" s="223"/>
    </row>
    <row r="16" spans="1:16" s="208" customFormat="1">
      <c r="A16" s="209"/>
      <c r="B16" s="209"/>
      <c r="C16" s="209"/>
      <c r="D16" s="209"/>
      <c r="E16" s="209"/>
      <c r="F16" s="209"/>
      <c r="G16" s="209"/>
      <c r="H16" s="209"/>
      <c r="I16" s="209"/>
      <c r="K16" s="224"/>
      <c r="O16" s="223"/>
    </row>
    <row r="17" spans="1:15" s="208" customFormat="1">
      <c r="A17" s="209"/>
      <c r="B17" s="209"/>
      <c r="C17" s="209"/>
      <c r="D17" s="209"/>
      <c r="E17" s="209"/>
      <c r="F17" s="209"/>
      <c r="G17" s="209"/>
      <c r="H17" s="209"/>
      <c r="I17" s="209"/>
      <c r="K17" s="224"/>
      <c r="O17" s="223"/>
    </row>
    <row r="18" spans="1:15" s="208" customFormat="1" ht="21.75">
      <c r="A18" s="255"/>
      <c r="B18" s="254"/>
      <c r="C18" s="249"/>
      <c r="D18" s="256"/>
      <c r="E18" s="251"/>
      <c r="F18" s="257"/>
      <c r="G18" s="258"/>
      <c r="H18" s="259"/>
      <c r="I18" s="209"/>
      <c r="K18" s="224"/>
      <c r="O18" s="223"/>
    </row>
    <row r="19" spans="1:15" s="208" customFormat="1" ht="21.75">
      <c r="A19" s="249"/>
      <c r="B19" s="249"/>
      <c r="C19" s="249" t="s">
        <v>119</v>
      </c>
      <c r="D19" s="256"/>
      <c r="E19" s="251"/>
      <c r="F19" s="257"/>
      <c r="G19" s="258"/>
      <c r="H19" s="259"/>
      <c r="I19" s="209"/>
      <c r="K19" s="164"/>
      <c r="O19" s="223"/>
    </row>
    <row r="20" spans="1:15" ht="23.25">
      <c r="A20" s="249"/>
      <c r="B20" s="249"/>
      <c r="C20" s="281"/>
      <c r="D20" s="256"/>
      <c r="E20" s="251"/>
      <c r="F20" s="257"/>
      <c r="G20" s="258"/>
      <c r="H20" s="249"/>
      <c r="I20" s="269"/>
    </row>
    <row r="21" spans="1:15" ht="21.75">
      <c r="A21" s="249"/>
      <c r="B21" s="249"/>
      <c r="C21" s="237"/>
      <c r="D21" s="256"/>
      <c r="E21" s="251"/>
      <c r="F21" s="260"/>
      <c r="G21" s="258"/>
      <c r="H21" s="249"/>
      <c r="I21" s="269"/>
      <c r="K21" s="208"/>
    </row>
    <row r="22" spans="1:15" ht="21.75">
      <c r="A22" s="249"/>
      <c r="B22" s="249"/>
      <c r="C22" s="282"/>
      <c r="D22" s="256"/>
      <c r="E22" s="251"/>
      <c r="F22" s="267"/>
      <c r="G22" s="258"/>
      <c r="H22" s="249"/>
      <c r="I22" s="269"/>
    </row>
    <row r="23" spans="1:15" ht="21.75">
      <c r="A23" s="249"/>
      <c r="B23" s="249"/>
      <c r="C23" s="249"/>
      <c r="D23" s="250"/>
      <c r="E23" s="251"/>
      <c r="F23" s="252"/>
      <c r="G23" s="280"/>
      <c r="H23" s="254"/>
      <c r="I23" s="269"/>
    </row>
    <row r="24" spans="1:15">
      <c r="A24" s="209"/>
      <c r="B24" s="209"/>
      <c r="C24" s="209"/>
      <c r="D24" s="209"/>
      <c r="E24" s="209"/>
      <c r="F24" s="262"/>
      <c r="G24" s="209"/>
      <c r="H24" s="209"/>
      <c r="I24" s="269"/>
    </row>
    <row r="25" spans="1:15" ht="21.75">
      <c r="A25" s="283"/>
      <c r="B25" s="254"/>
      <c r="C25" s="249"/>
      <c r="D25" s="256"/>
      <c r="E25" s="251"/>
      <c r="F25" s="257"/>
      <c r="G25" s="258"/>
      <c r="H25" s="259"/>
      <c r="I25" s="269"/>
    </row>
    <row r="26" spans="1:15" ht="21.75">
      <c r="A26" s="249"/>
      <c r="B26" s="254"/>
      <c r="C26" s="249"/>
      <c r="D26" s="249"/>
      <c r="E26" s="249"/>
      <c r="F26" s="257"/>
      <c r="G26" s="258"/>
      <c r="H26" s="259"/>
      <c r="I26" s="269"/>
    </row>
    <row r="27" spans="1:15" ht="23.25">
      <c r="A27" s="249"/>
      <c r="B27" s="281"/>
      <c r="C27" s="249"/>
      <c r="D27" s="268"/>
      <c r="E27" s="251"/>
      <c r="F27" s="257"/>
      <c r="G27" s="258"/>
      <c r="H27" s="279"/>
      <c r="I27" s="269"/>
    </row>
    <row r="28" spans="1:15" ht="21.75">
      <c r="A28" s="249"/>
      <c r="B28" s="237"/>
      <c r="C28" s="249"/>
      <c r="D28" s="268"/>
      <c r="E28" s="251"/>
      <c r="F28" s="257"/>
      <c r="G28" s="258"/>
      <c r="H28" s="249"/>
      <c r="I28" s="269"/>
    </row>
    <row r="29" spans="1:15" ht="21.75">
      <c r="A29" s="249"/>
      <c r="B29" s="282"/>
      <c r="C29" s="249"/>
      <c r="D29" s="256"/>
      <c r="E29" s="251"/>
      <c r="F29" s="260"/>
      <c r="G29" s="258"/>
      <c r="H29" s="249"/>
      <c r="I29" s="269"/>
    </row>
    <row r="30" spans="1:15" ht="21.75">
      <c r="A30" s="249"/>
      <c r="B30" s="249"/>
      <c r="C30" s="249"/>
      <c r="D30" s="256"/>
      <c r="E30" s="251"/>
      <c r="F30" s="260"/>
      <c r="G30" s="258"/>
      <c r="H30" s="249"/>
      <c r="I30" s="269"/>
    </row>
    <row r="31" spans="1:15" ht="21.75">
      <c r="A31" s="249"/>
      <c r="B31" s="249"/>
      <c r="C31" s="249"/>
      <c r="D31" s="250"/>
      <c r="E31" s="251"/>
      <c r="F31" s="252"/>
      <c r="G31" s="280"/>
      <c r="H31" s="249"/>
      <c r="I31" s="269"/>
    </row>
    <row r="32" spans="1:15">
      <c r="A32" s="209"/>
      <c r="B32" s="209"/>
      <c r="C32" s="209"/>
      <c r="D32" s="209"/>
      <c r="E32" s="209"/>
      <c r="F32" s="262"/>
      <c r="G32" s="209"/>
      <c r="H32" s="209"/>
      <c r="I32" s="269"/>
    </row>
    <row r="33" spans="1:18" ht="21.75">
      <c r="A33" s="283"/>
      <c r="B33" s="254"/>
      <c r="C33" s="249"/>
      <c r="D33" s="256"/>
      <c r="E33" s="251"/>
      <c r="F33" s="257"/>
      <c r="G33" s="258"/>
      <c r="H33" s="259"/>
      <c r="I33" s="269"/>
    </row>
    <row r="34" spans="1:18" ht="21.75">
      <c r="A34" s="249"/>
      <c r="B34" s="254"/>
      <c r="C34" s="249"/>
      <c r="D34" s="249"/>
      <c r="E34" s="249"/>
      <c r="F34" s="257"/>
      <c r="G34" s="258"/>
      <c r="H34" s="259"/>
      <c r="I34" s="269"/>
    </row>
    <row r="35" spans="1:18" ht="21.75">
      <c r="A35" s="249"/>
      <c r="B35" s="249"/>
      <c r="C35" s="249"/>
      <c r="D35" s="268"/>
      <c r="E35" s="251"/>
      <c r="F35" s="257"/>
      <c r="G35" s="258"/>
      <c r="H35" s="279"/>
      <c r="I35" s="269"/>
    </row>
    <row r="36" spans="1:18" ht="21.75">
      <c r="A36" s="249"/>
      <c r="B36" s="249"/>
      <c r="C36" s="249"/>
      <c r="D36" s="256"/>
      <c r="E36" s="251"/>
      <c r="F36" s="260"/>
      <c r="G36" s="258"/>
      <c r="H36" s="249"/>
      <c r="I36" s="269"/>
    </row>
    <row r="37" spans="1:18" ht="21.75">
      <c r="A37" s="249"/>
      <c r="B37" s="249"/>
      <c r="C37" s="249"/>
      <c r="D37" s="256"/>
      <c r="E37" s="251"/>
      <c r="F37" s="260"/>
      <c r="G37" s="258"/>
      <c r="H37" s="249"/>
      <c r="I37" s="269"/>
    </row>
    <row r="38" spans="1:18" ht="21.75">
      <c r="A38" s="249"/>
      <c r="B38" s="249"/>
      <c r="C38" s="249"/>
      <c r="D38" s="250"/>
      <c r="E38" s="251"/>
      <c r="F38" s="252"/>
      <c r="G38" s="280"/>
      <c r="H38" s="249"/>
      <c r="I38" s="269"/>
    </row>
    <row r="39" spans="1:18">
      <c r="A39" s="209"/>
      <c r="B39" s="209"/>
      <c r="C39" s="209"/>
      <c r="D39" s="209"/>
      <c r="E39" s="209"/>
      <c r="F39" s="262"/>
      <c r="G39" s="209"/>
      <c r="H39" s="209"/>
      <c r="I39" s="269"/>
      <c r="M39" s="237"/>
      <c r="O39" s="237"/>
    </row>
    <row r="40" spans="1:18" ht="23.25">
      <c r="A40" s="255"/>
      <c r="B40" s="254"/>
      <c r="C40" s="281" t="s">
        <v>120</v>
      </c>
      <c r="D40" s="256"/>
      <c r="E40" s="251"/>
      <c r="F40" s="257"/>
      <c r="G40" s="258"/>
      <c r="H40" s="259"/>
      <c r="I40" s="269"/>
    </row>
    <row r="41" spans="1:18" ht="21.75">
      <c r="A41" s="249"/>
      <c r="B41" s="249"/>
      <c r="C41" s="237" t="s">
        <v>121</v>
      </c>
      <c r="D41" s="284"/>
      <c r="E41" s="251"/>
      <c r="F41" s="257"/>
      <c r="G41" s="258"/>
      <c r="H41" s="249"/>
      <c r="I41" s="269"/>
    </row>
    <row r="42" spans="1:18" ht="21.75">
      <c r="A42" s="249"/>
      <c r="B42" s="249"/>
      <c r="C42" s="282" t="s">
        <v>122</v>
      </c>
      <c r="D42" s="284"/>
      <c r="E42" s="251"/>
      <c r="F42" s="260"/>
      <c r="G42" s="258"/>
      <c r="H42" s="249"/>
      <c r="I42" s="269"/>
    </row>
    <row r="43" spans="1:18" ht="21.75">
      <c r="A43" s="249"/>
      <c r="B43" s="249"/>
      <c r="C43" s="249" t="s">
        <v>123</v>
      </c>
      <c r="D43" s="250"/>
      <c r="E43" s="251"/>
      <c r="F43" s="252"/>
      <c r="G43" s="280"/>
      <c r="H43" s="254"/>
      <c r="I43" s="269"/>
      <c r="M43" s="240"/>
      <c r="N43" s="240"/>
      <c r="O43" s="241"/>
      <c r="P43" s="240"/>
      <c r="Q43" s="240"/>
      <c r="R43" s="240"/>
    </row>
    <row r="44" spans="1:18" ht="23.25">
      <c r="A44" s="209"/>
      <c r="B44" s="209"/>
      <c r="C44" s="281"/>
      <c r="D44" s="209"/>
      <c r="E44" s="209"/>
      <c r="F44" s="209"/>
      <c r="G44" s="209"/>
      <c r="H44" s="209"/>
      <c r="I44" s="269"/>
      <c r="M44" s="242"/>
      <c r="N44" s="240"/>
      <c r="O44" s="241"/>
      <c r="P44" s="240"/>
      <c r="Q44" s="240"/>
      <c r="R44" s="240"/>
    </row>
    <row r="45" spans="1:18" ht="21.75">
      <c r="A45" s="283"/>
      <c r="B45" s="254"/>
      <c r="C45" s="237"/>
      <c r="D45" s="256"/>
      <c r="E45" s="251"/>
      <c r="F45" s="257"/>
      <c r="G45" s="258"/>
      <c r="H45" s="259"/>
      <c r="I45" s="269"/>
    </row>
    <row r="46" spans="1:18" ht="21.75">
      <c r="A46" s="249"/>
      <c r="B46" s="254"/>
      <c r="C46" s="282"/>
      <c r="D46" s="249"/>
      <c r="E46" s="249"/>
      <c r="F46" s="257"/>
      <c r="G46" s="258"/>
      <c r="H46" s="259"/>
      <c r="I46" s="269"/>
      <c r="J46" s="243"/>
    </row>
    <row r="47" spans="1:18" ht="21.75">
      <c r="A47" s="249"/>
      <c r="B47" s="249"/>
      <c r="C47" s="249"/>
      <c r="D47" s="268"/>
      <c r="E47" s="251"/>
      <c r="F47" s="257"/>
      <c r="G47" s="258"/>
      <c r="H47" s="279"/>
      <c r="I47" s="269"/>
    </row>
    <row r="48" spans="1:18" ht="21.75">
      <c r="A48" s="249"/>
      <c r="B48" s="249"/>
      <c r="C48" s="249"/>
      <c r="D48" s="268"/>
      <c r="E48" s="251"/>
      <c r="F48" s="257"/>
      <c r="G48" s="258"/>
      <c r="H48" s="249"/>
      <c r="I48" s="269"/>
    </row>
    <row r="49" spans="1:12" ht="21.75">
      <c r="A49" s="249"/>
      <c r="B49" s="249"/>
      <c r="C49" s="249"/>
      <c r="D49" s="256"/>
      <c r="E49" s="251"/>
      <c r="F49" s="260"/>
      <c r="G49" s="258"/>
      <c r="H49" s="249"/>
      <c r="I49" s="269"/>
    </row>
    <row r="50" spans="1:12" ht="21.75">
      <c r="A50" s="249"/>
      <c r="B50" s="249"/>
      <c r="C50" s="249"/>
      <c r="D50" s="250"/>
      <c r="E50" s="251"/>
      <c r="F50" s="252"/>
      <c r="G50" s="280"/>
      <c r="H50" s="249"/>
      <c r="I50" s="269"/>
    </row>
    <row r="51" spans="1:12" ht="21.75">
      <c r="A51" s="249"/>
      <c r="B51" s="249"/>
      <c r="C51" s="249"/>
      <c r="D51" s="256"/>
      <c r="E51" s="251"/>
      <c r="F51" s="267"/>
      <c r="G51" s="258"/>
      <c r="H51" s="249"/>
      <c r="I51" s="269"/>
    </row>
    <row r="52" spans="1:12" ht="21.75">
      <c r="A52" s="249"/>
      <c r="B52" s="249"/>
      <c r="C52" s="249"/>
      <c r="D52" s="250"/>
      <c r="E52" s="251"/>
      <c r="F52" s="252"/>
      <c r="G52" s="253"/>
      <c r="H52" s="254"/>
      <c r="I52" s="269"/>
      <c r="J52" s="243"/>
    </row>
    <row r="53" spans="1:12" ht="21.75">
      <c r="A53" s="255"/>
      <c r="B53" s="254"/>
      <c r="C53" s="249"/>
      <c r="D53" s="256"/>
      <c r="E53" s="251"/>
      <c r="F53" s="257"/>
      <c r="G53" s="258"/>
      <c r="H53" s="259"/>
      <c r="I53" s="269"/>
    </row>
    <row r="54" spans="1:12" ht="21.75">
      <c r="A54" s="249"/>
      <c r="B54" s="249"/>
      <c r="C54" s="249"/>
      <c r="D54" s="256"/>
      <c r="E54" s="251"/>
      <c r="F54" s="257"/>
      <c r="G54" s="258"/>
      <c r="H54" s="259"/>
      <c r="I54" s="269"/>
    </row>
    <row r="55" spans="1:12" ht="21.75">
      <c r="A55" s="249"/>
      <c r="B55" s="249"/>
      <c r="C55" s="249"/>
      <c r="D55" s="256"/>
      <c r="E55" s="251"/>
      <c r="F55" s="257"/>
      <c r="G55" s="258"/>
      <c r="H55" s="249"/>
      <c r="I55" s="209"/>
      <c r="J55" s="208"/>
      <c r="K55" s="208"/>
      <c r="L55" s="208"/>
    </row>
    <row r="56" spans="1:12" ht="21.75">
      <c r="A56" s="249"/>
      <c r="B56" s="249"/>
      <c r="C56" s="249"/>
      <c r="D56" s="256"/>
      <c r="E56" s="251"/>
      <c r="F56" s="260"/>
      <c r="G56" s="258"/>
      <c r="H56" s="249"/>
      <c r="I56" s="208"/>
      <c r="J56" s="208"/>
      <c r="K56" s="208"/>
      <c r="L56" s="208"/>
    </row>
    <row r="57" spans="1:12" ht="21.75">
      <c r="A57" s="249"/>
      <c r="B57" s="249"/>
      <c r="C57" s="249"/>
      <c r="D57" s="256"/>
      <c r="E57" s="251"/>
      <c r="F57" s="260"/>
      <c r="G57" s="258"/>
      <c r="H57" s="249"/>
      <c r="I57" s="208"/>
      <c r="J57" s="208"/>
      <c r="K57" s="208"/>
      <c r="L57" s="208"/>
    </row>
    <row r="58" spans="1:12" ht="21.75">
      <c r="A58" s="249"/>
      <c r="B58" s="249"/>
      <c r="C58" s="249"/>
      <c r="D58" s="250"/>
      <c r="E58" s="251"/>
      <c r="F58" s="252"/>
      <c r="G58" s="253"/>
      <c r="H58" s="254"/>
      <c r="I58" s="208"/>
      <c r="J58" s="208"/>
      <c r="K58" s="208"/>
      <c r="L58" s="208"/>
    </row>
    <row r="59" spans="1:12" ht="21.75">
      <c r="A59" s="255"/>
      <c r="B59" s="254"/>
      <c r="C59" s="249"/>
      <c r="D59" s="256"/>
      <c r="E59" s="251"/>
      <c r="F59" s="257"/>
      <c r="G59" s="258"/>
      <c r="H59" s="259"/>
      <c r="I59" s="208"/>
      <c r="J59" s="208"/>
      <c r="K59" s="208"/>
      <c r="L59" s="208"/>
    </row>
    <row r="60" spans="1:12" ht="21.75">
      <c r="A60" s="249"/>
      <c r="B60" s="249"/>
      <c r="C60" s="249"/>
      <c r="D60" s="256"/>
      <c r="E60" s="251"/>
      <c r="F60" s="257"/>
      <c r="G60" s="258"/>
      <c r="H60" s="259"/>
      <c r="I60" s="208"/>
      <c r="J60" s="208"/>
      <c r="K60" s="208"/>
      <c r="L60" s="208"/>
    </row>
    <row r="61" spans="1:12" ht="21.75">
      <c r="A61" s="249"/>
      <c r="B61" s="249"/>
      <c r="C61" s="249"/>
      <c r="D61" s="256"/>
      <c r="E61" s="251"/>
      <c r="F61" s="257"/>
      <c r="G61" s="258"/>
      <c r="H61" s="249"/>
      <c r="I61" s="208"/>
      <c r="J61" s="208"/>
      <c r="K61" s="208"/>
      <c r="L61" s="208"/>
    </row>
    <row r="62" spans="1:12" ht="21.75">
      <c r="A62" s="249"/>
      <c r="B62" s="249"/>
      <c r="C62" s="249"/>
      <c r="D62" s="256"/>
      <c r="E62" s="251"/>
      <c r="F62" s="260"/>
      <c r="G62" s="258"/>
      <c r="H62" s="249"/>
      <c r="I62" s="208"/>
      <c r="J62" s="208"/>
      <c r="K62" s="208"/>
      <c r="L62" s="208"/>
    </row>
    <row r="63" spans="1:12" ht="21.75">
      <c r="A63" s="249"/>
      <c r="B63" s="249"/>
      <c r="C63" s="249"/>
      <c r="D63" s="256"/>
      <c r="E63" s="251"/>
      <c r="F63" s="260"/>
      <c r="G63" s="258"/>
      <c r="H63" s="249"/>
      <c r="I63" s="208"/>
      <c r="J63" s="208"/>
      <c r="K63" s="208"/>
      <c r="L63" s="208"/>
    </row>
    <row r="64" spans="1:12" ht="21.75">
      <c r="A64" s="249"/>
      <c r="B64" s="249"/>
      <c r="C64" s="249"/>
      <c r="D64" s="250"/>
      <c r="E64" s="251"/>
      <c r="F64" s="252"/>
      <c r="G64" s="253"/>
      <c r="H64" s="254"/>
      <c r="I64" s="208"/>
      <c r="J64" s="208"/>
      <c r="K64" s="208"/>
      <c r="L64" s="208"/>
    </row>
    <row r="65" spans="1:12" ht="21" customHeight="1">
      <c r="A65" s="255"/>
      <c r="B65" s="254"/>
      <c r="C65" s="249"/>
      <c r="D65" s="256"/>
      <c r="E65" s="251"/>
      <c r="F65" s="257"/>
      <c r="G65" s="258"/>
      <c r="H65" s="259"/>
      <c r="I65" s="208"/>
      <c r="J65" s="208"/>
      <c r="K65" s="208"/>
      <c r="L65" s="208"/>
    </row>
    <row r="66" spans="1:12" ht="21.75" hidden="1">
      <c r="A66" s="249"/>
      <c r="B66" s="249"/>
      <c r="C66" s="249"/>
      <c r="D66" s="256"/>
      <c r="E66" s="251"/>
      <c r="F66" s="257"/>
      <c r="G66" s="258"/>
      <c r="H66" s="249"/>
      <c r="I66" s="208"/>
      <c r="J66" s="208"/>
      <c r="K66" s="208"/>
      <c r="L66" s="208"/>
    </row>
    <row r="67" spans="1:12" ht="19.5" customHeight="1">
      <c r="A67" s="249"/>
      <c r="B67" s="249"/>
      <c r="C67" s="249"/>
      <c r="D67" s="256"/>
      <c r="E67" s="251"/>
      <c r="F67" s="260"/>
      <c r="G67" s="258"/>
      <c r="H67" s="249"/>
      <c r="I67" s="208"/>
      <c r="J67" s="208"/>
      <c r="K67" s="208"/>
      <c r="L67" s="208"/>
    </row>
    <row r="68" spans="1:12" ht="21.75">
      <c r="A68" s="249"/>
      <c r="B68" s="249"/>
      <c r="C68" s="249"/>
      <c r="D68" s="256"/>
      <c r="E68" s="251"/>
      <c r="F68" s="260"/>
      <c r="G68" s="258"/>
      <c r="H68" s="249"/>
      <c r="I68" s="208"/>
      <c r="J68" s="208"/>
      <c r="K68" s="208"/>
      <c r="L68" s="208"/>
    </row>
    <row r="69" spans="1:12" ht="21.75">
      <c r="A69" s="249"/>
      <c r="B69" s="249"/>
      <c r="C69" s="249"/>
      <c r="D69" s="250"/>
      <c r="E69" s="251"/>
      <c r="F69" s="252"/>
      <c r="G69" s="253"/>
      <c r="H69" s="254"/>
      <c r="I69" s="208"/>
      <c r="J69" s="261"/>
      <c r="K69" s="208"/>
      <c r="L69" s="208"/>
    </row>
    <row r="70" spans="1:12" ht="21.75">
      <c r="A70" s="249"/>
      <c r="B70" s="249"/>
      <c r="C70" s="249"/>
      <c r="D70" s="250"/>
      <c r="E70" s="251"/>
      <c r="F70" s="252"/>
      <c r="G70" s="253"/>
      <c r="H70" s="249"/>
      <c r="I70" s="208"/>
      <c r="J70" s="261"/>
      <c r="K70" s="208"/>
      <c r="L70" s="208"/>
    </row>
    <row r="71" spans="1:12" ht="21.75">
      <c r="A71" s="255"/>
      <c r="B71" s="254"/>
      <c r="C71" s="249"/>
      <c r="D71" s="256"/>
      <c r="E71" s="251"/>
      <c r="F71" s="257"/>
      <c r="G71" s="258"/>
      <c r="H71" s="259"/>
      <c r="I71" s="208"/>
      <c r="J71" s="208"/>
      <c r="K71" s="208"/>
      <c r="L71" s="208"/>
    </row>
    <row r="72" spans="1:12" ht="21.75">
      <c r="A72" s="249"/>
      <c r="B72" s="249"/>
      <c r="C72" s="249"/>
      <c r="D72" s="256"/>
      <c r="E72" s="251"/>
      <c r="F72" s="257"/>
      <c r="G72" s="258"/>
      <c r="H72" s="259"/>
      <c r="I72" s="208"/>
      <c r="J72" s="208"/>
      <c r="K72" s="208"/>
      <c r="L72" s="208"/>
    </row>
    <row r="73" spans="1:12" ht="21.75">
      <c r="A73" s="249"/>
      <c r="B73" s="249"/>
      <c r="C73" s="249"/>
      <c r="D73" s="256"/>
      <c r="E73" s="251"/>
      <c r="F73" s="257"/>
      <c r="G73" s="258"/>
      <c r="H73" s="249"/>
      <c r="I73" s="208"/>
      <c r="J73" s="208"/>
      <c r="K73" s="208"/>
      <c r="L73" s="208"/>
    </row>
    <row r="74" spans="1:12" ht="21.75">
      <c r="A74" s="249"/>
      <c r="B74" s="249"/>
      <c r="C74" s="249"/>
      <c r="D74" s="256"/>
      <c r="E74" s="251"/>
      <c r="F74" s="260"/>
      <c r="G74" s="258"/>
      <c r="H74" s="249"/>
      <c r="I74" s="208"/>
      <c r="J74" s="208"/>
      <c r="K74" s="208"/>
      <c r="L74" s="208"/>
    </row>
    <row r="75" spans="1:12" ht="21.75">
      <c r="A75" s="249"/>
      <c r="B75" s="249"/>
      <c r="C75" s="249"/>
      <c r="D75" s="250"/>
      <c r="E75" s="251"/>
      <c r="F75" s="252"/>
      <c r="G75" s="253"/>
      <c r="H75" s="254"/>
      <c r="I75" s="208"/>
      <c r="J75" s="208"/>
      <c r="K75" s="208"/>
      <c r="L75" s="208"/>
    </row>
    <row r="76" spans="1:12" ht="21" customHeight="1">
      <c r="A76" s="255"/>
      <c r="B76" s="254"/>
      <c r="C76" s="249"/>
      <c r="D76" s="256"/>
      <c r="E76" s="251"/>
      <c r="F76" s="257"/>
      <c r="G76" s="258"/>
      <c r="H76" s="259"/>
      <c r="I76" s="208"/>
      <c r="J76" s="208"/>
      <c r="K76" s="208"/>
      <c r="L76" s="208"/>
    </row>
    <row r="77" spans="1:12" ht="21.75">
      <c r="A77" s="249"/>
      <c r="B77" s="249"/>
      <c r="C77" s="249"/>
      <c r="D77" s="256"/>
      <c r="E77" s="251"/>
      <c r="F77" s="257"/>
      <c r="G77" s="258"/>
      <c r="H77" s="249"/>
      <c r="I77" s="208"/>
      <c r="J77" s="208"/>
      <c r="K77" s="208"/>
      <c r="L77" s="208"/>
    </row>
    <row r="78" spans="1:12" ht="21.75">
      <c r="A78" s="249"/>
      <c r="B78" s="249"/>
      <c r="C78" s="249"/>
      <c r="D78" s="256"/>
      <c r="E78" s="251"/>
      <c r="F78" s="260"/>
      <c r="G78" s="258"/>
      <c r="H78" s="249"/>
      <c r="I78" s="208"/>
      <c r="J78" s="208"/>
      <c r="K78" s="208"/>
      <c r="L78" s="208"/>
    </row>
    <row r="79" spans="1:12" ht="21.75">
      <c r="A79" s="249"/>
      <c r="B79" s="249"/>
      <c r="C79" s="249"/>
      <c r="D79" s="256"/>
      <c r="E79" s="251"/>
      <c r="F79" s="260"/>
      <c r="G79" s="258"/>
      <c r="H79" s="249"/>
      <c r="I79" s="208"/>
      <c r="J79" s="208"/>
      <c r="K79" s="208"/>
      <c r="L79" s="208"/>
    </row>
    <row r="80" spans="1:12" ht="21.75">
      <c r="A80" s="249"/>
      <c r="B80" s="249"/>
      <c r="C80" s="249"/>
      <c r="D80" s="250"/>
      <c r="E80" s="251"/>
      <c r="F80" s="252"/>
      <c r="G80" s="253"/>
      <c r="H80" s="254"/>
      <c r="I80" s="208"/>
      <c r="J80" s="208"/>
      <c r="K80" s="208"/>
      <c r="L80" s="208"/>
    </row>
    <row r="81" spans="1:15" ht="21.75">
      <c r="A81" s="255"/>
      <c r="B81" s="254"/>
      <c r="C81" s="249"/>
      <c r="D81" s="256"/>
      <c r="E81" s="251"/>
      <c r="F81" s="257"/>
      <c r="G81" s="258"/>
      <c r="H81" s="259"/>
      <c r="I81" s="208"/>
      <c r="J81" s="208"/>
      <c r="K81" s="208"/>
      <c r="L81" s="208"/>
    </row>
    <row r="82" spans="1:15" ht="21.75">
      <c r="A82" s="249"/>
      <c r="B82" s="249"/>
      <c r="C82" s="285" t="s">
        <v>124</v>
      </c>
      <c r="D82" s="256"/>
      <c r="E82" s="251"/>
      <c r="F82" s="257"/>
      <c r="G82" s="258"/>
      <c r="H82" s="259"/>
      <c r="I82" s="208"/>
      <c r="J82" s="208"/>
      <c r="K82" s="208"/>
      <c r="L82" s="208"/>
    </row>
    <row r="83" spans="1:15" ht="21.75">
      <c r="A83" s="249"/>
      <c r="B83" s="249"/>
      <c r="C83" s="249" t="s">
        <v>125</v>
      </c>
      <c r="D83" s="256"/>
      <c r="E83" s="251"/>
      <c r="F83" s="257"/>
      <c r="G83" s="258"/>
      <c r="H83" s="249"/>
      <c r="I83" s="208"/>
      <c r="J83" s="208"/>
      <c r="K83" s="208"/>
      <c r="L83" s="208"/>
      <c r="O83" s="164"/>
    </row>
    <row r="84" spans="1:15" ht="21.75">
      <c r="A84" s="249"/>
      <c r="B84" s="249"/>
      <c r="C84" s="282" t="s">
        <v>126</v>
      </c>
      <c r="D84" s="256"/>
      <c r="E84" s="251"/>
      <c r="F84" s="260"/>
      <c r="G84" s="258"/>
      <c r="H84" s="249"/>
      <c r="I84" s="208"/>
      <c r="J84" s="208"/>
      <c r="K84" s="208"/>
      <c r="L84" s="208"/>
      <c r="O84" s="164"/>
    </row>
    <row r="85" spans="1:15" ht="21.75">
      <c r="A85" s="249"/>
      <c r="B85" s="249"/>
      <c r="C85" s="249" t="s">
        <v>127</v>
      </c>
      <c r="D85" s="250"/>
      <c r="E85" s="251"/>
      <c r="F85" s="252"/>
      <c r="G85" s="253"/>
      <c r="H85" s="254"/>
      <c r="I85" s="208"/>
      <c r="J85" s="208"/>
      <c r="K85" s="208"/>
      <c r="L85" s="208"/>
      <c r="O85" s="164"/>
    </row>
    <row r="86" spans="1:15" s="264" customFormat="1">
      <c r="A86" s="209"/>
      <c r="B86" s="209"/>
      <c r="C86" s="209"/>
      <c r="D86" s="209"/>
      <c r="E86" s="209"/>
      <c r="F86" s="262"/>
      <c r="G86" s="209"/>
      <c r="H86" s="209"/>
      <c r="I86" s="263"/>
      <c r="J86" s="263"/>
      <c r="K86" s="263"/>
      <c r="L86" s="263"/>
    </row>
    <row r="87" spans="1:15" ht="21.75">
      <c r="A87" s="255"/>
      <c r="B87" s="254"/>
      <c r="C87" s="249"/>
      <c r="D87" s="249"/>
      <c r="E87" s="249"/>
      <c r="F87" s="265"/>
      <c r="G87" s="251"/>
      <c r="H87" s="266"/>
      <c r="I87" s="208"/>
      <c r="J87" s="208"/>
      <c r="K87" s="208"/>
      <c r="L87" s="208"/>
      <c r="O87" s="164"/>
    </row>
    <row r="88" spans="1:15" ht="21.75">
      <c r="A88" s="249"/>
      <c r="B88" s="249"/>
      <c r="C88" s="249"/>
      <c r="D88" s="250"/>
      <c r="E88" s="251"/>
      <c r="F88" s="257"/>
      <c r="G88" s="258"/>
      <c r="H88" s="249"/>
      <c r="I88" s="208"/>
      <c r="J88" s="208"/>
      <c r="K88" s="208"/>
      <c r="L88" s="208"/>
      <c r="O88" s="164"/>
    </row>
    <row r="89" spans="1:15" ht="21.75">
      <c r="A89" s="249"/>
      <c r="B89" s="249"/>
      <c r="C89" s="249"/>
      <c r="D89" s="256"/>
      <c r="E89" s="251"/>
      <c r="F89" s="257"/>
      <c r="G89" s="258"/>
      <c r="H89" s="266"/>
      <c r="I89" s="208"/>
      <c r="J89" s="208"/>
      <c r="K89" s="208"/>
      <c r="L89" s="208"/>
      <c r="O89" s="164"/>
    </row>
    <row r="90" spans="1:15" ht="21.75">
      <c r="A90" s="249"/>
      <c r="B90" s="249"/>
      <c r="C90" s="249"/>
      <c r="D90" s="256"/>
      <c r="E90" s="251"/>
      <c r="F90" s="257"/>
      <c r="G90" s="258"/>
      <c r="H90" s="249"/>
      <c r="I90" s="208"/>
      <c r="J90" s="208"/>
      <c r="K90" s="208"/>
      <c r="L90" s="208"/>
    </row>
    <row r="91" spans="1:15" ht="21.75">
      <c r="A91" s="249"/>
      <c r="B91" s="249"/>
      <c r="C91" s="249"/>
      <c r="D91" s="256"/>
      <c r="E91" s="251"/>
      <c r="F91" s="257"/>
      <c r="G91" s="258"/>
      <c r="H91" s="249"/>
      <c r="I91" s="208"/>
      <c r="J91" s="208"/>
      <c r="K91" s="208"/>
      <c r="L91" s="208"/>
    </row>
    <row r="92" spans="1:15" ht="21.75">
      <c r="A92" s="249"/>
      <c r="B92" s="249"/>
      <c r="C92" s="249"/>
      <c r="D92" s="250"/>
      <c r="E92" s="251"/>
      <c r="F92" s="267"/>
      <c r="G92" s="258"/>
      <c r="H92" s="249"/>
      <c r="I92" s="208"/>
      <c r="J92" s="208"/>
      <c r="K92" s="208"/>
      <c r="L92" s="208"/>
    </row>
    <row r="93" spans="1:15" ht="21.75">
      <c r="A93" s="249"/>
      <c r="B93" s="249"/>
      <c r="C93" s="249"/>
      <c r="D93" s="250"/>
      <c r="E93" s="251"/>
      <c r="F93" s="252"/>
      <c r="G93" s="253"/>
      <c r="H93" s="254"/>
      <c r="I93" s="208"/>
      <c r="J93" s="208"/>
      <c r="K93" s="208"/>
      <c r="L93" s="208"/>
    </row>
    <row r="94" spans="1:15">
      <c r="A94" s="209"/>
      <c r="B94" s="209"/>
      <c r="C94" s="209"/>
      <c r="D94" s="209"/>
      <c r="E94" s="209"/>
      <c r="F94" s="262"/>
      <c r="G94" s="209"/>
      <c r="H94" s="209"/>
      <c r="I94" s="208"/>
      <c r="J94" s="208"/>
      <c r="K94" s="208"/>
      <c r="L94" s="208"/>
    </row>
    <row r="95" spans="1:15" ht="21.75">
      <c r="A95" s="255"/>
      <c r="B95" s="254"/>
      <c r="C95" s="249"/>
      <c r="D95" s="249"/>
      <c r="E95" s="249"/>
      <c r="F95" s="265"/>
      <c r="G95" s="251"/>
      <c r="H95" s="249"/>
      <c r="I95" s="208"/>
      <c r="J95" s="208"/>
      <c r="K95" s="208"/>
      <c r="L95" s="208"/>
    </row>
    <row r="96" spans="1:15" ht="21.75">
      <c r="A96" s="249"/>
      <c r="B96" s="249"/>
      <c r="C96" s="249"/>
      <c r="D96" s="256"/>
      <c r="E96" s="251"/>
      <c r="F96" s="257"/>
      <c r="G96" s="258"/>
      <c r="H96" s="266"/>
      <c r="I96" s="208"/>
      <c r="J96" s="208"/>
      <c r="K96" s="208"/>
      <c r="L96" s="208"/>
    </row>
    <row r="97" spans="1:15" ht="21.75">
      <c r="A97" s="249"/>
      <c r="B97" s="249"/>
      <c r="C97" s="249"/>
      <c r="D97" s="268"/>
      <c r="E97" s="251"/>
      <c r="F97" s="257"/>
      <c r="G97" s="258"/>
      <c r="H97" s="249"/>
      <c r="I97" s="208"/>
      <c r="J97" s="208"/>
      <c r="K97" s="208"/>
      <c r="L97" s="208"/>
    </row>
    <row r="98" spans="1:15" ht="21.75">
      <c r="A98" s="249"/>
      <c r="B98" s="249"/>
      <c r="C98" s="249"/>
      <c r="D98" s="250"/>
      <c r="E98" s="251"/>
      <c r="F98" s="267"/>
      <c r="G98" s="258"/>
      <c r="H98" s="249"/>
      <c r="I98" s="208"/>
      <c r="J98" s="208"/>
      <c r="K98" s="208"/>
      <c r="L98" s="208"/>
    </row>
    <row r="99" spans="1:15" ht="21.75">
      <c r="A99" s="249"/>
      <c r="B99" s="249"/>
      <c r="C99" s="249"/>
      <c r="D99" s="250"/>
      <c r="E99" s="251"/>
      <c r="F99" s="252"/>
      <c r="G99" s="253"/>
      <c r="H99" s="254"/>
      <c r="I99" s="208"/>
      <c r="J99" s="208"/>
      <c r="K99" s="208"/>
      <c r="L99" s="208"/>
      <c r="O99" s="164"/>
    </row>
    <row r="100" spans="1:15">
      <c r="A100" s="208"/>
      <c r="B100" s="209"/>
      <c r="C100" s="208"/>
      <c r="D100" s="208"/>
      <c r="E100" s="208"/>
      <c r="F100" s="210"/>
      <c r="G100" s="208"/>
      <c r="H100" s="208"/>
      <c r="I100" s="208"/>
      <c r="J100" s="208"/>
      <c r="K100" s="208"/>
      <c r="L100" s="208"/>
      <c r="O100" s="164"/>
    </row>
    <row r="101" spans="1:15">
      <c r="A101" s="208"/>
      <c r="B101" s="209"/>
      <c r="C101" s="208"/>
      <c r="D101" s="208"/>
      <c r="E101" s="208"/>
      <c r="F101" s="210"/>
      <c r="G101" s="208"/>
      <c r="H101" s="208"/>
      <c r="I101" s="208"/>
      <c r="J101" s="208"/>
      <c r="K101" s="208"/>
      <c r="L101" s="208"/>
      <c r="O101" s="164"/>
    </row>
    <row r="102" spans="1:15">
      <c r="A102" s="208"/>
      <c r="B102" s="209"/>
      <c r="C102" s="208"/>
      <c r="D102" s="208"/>
      <c r="E102" s="208"/>
      <c r="F102" s="210"/>
      <c r="G102" s="208"/>
      <c r="H102" s="208"/>
      <c r="I102" s="208"/>
      <c r="J102" s="208"/>
      <c r="K102" s="208"/>
      <c r="L102" s="208"/>
      <c r="O102" s="164"/>
    </row>
    <row r="103" spans="1:15">
      <c r="A103" s="208"/>
      <c r="B103" s="209"/>
      <c r="C103" s="208"/>
      <c r="D103" s="208"/>
      <c r="E103" s="208"/>
      <c r="F103" s="210"/>
      <c r="G103" s="208"/>
      <c r="H103" s="208"/>
      <c r="I103" s="208"/>
      <c r="J103" s="208"/>
      <c r="K103" s="208"/>
      <c r="L103" s="208"/>
      <c r="O103" s="164"/>
    </row>
    <row r="104" spans="1:15">
      <c r="A104" s="208"/>
      <c r="B104" s="209"/>
      <c r="C104" s="208"/>
      <c r="D104" s="208"/>
      <c r="E104" s="208"/>
      <c r="F104" s="210"/>
      <c r="G104" s="208"/>
      <c r="H104" s="208"/>
      <c r="I104" s="208"/>
      <c r="J104" s="208"/>
      <c r="K104" s="208"/>
      <c r="L104" s="208"/>
    </row>
    <row r="105" spans="1:15">
      <c r="A105" s="208"/>
      <c r="B105" s="209"/>
      <c r="C105" s="208"/>
      <c r="D105" s="208"/>
      <c r="E105" s="208"/>
      <c r="F105" s="210"/>
      <c r="G105" s="208"/>
      <c r="H105" s="208"/>
      <c r="I105" s="208"/>
      <c r="J105" s="208"/>
      <c r="K105" s="208"/>
      <c r="L105" s="208"/>
    </row>
    <row r="106" spans="1:15">
      <c r="A106" s="208"/>
      <c r="B106" s="209"/>
      <c r="C106" s="208"/>
      <c r="D106" s="208"/>
      <c r="E106" s="208"/>
      <c r="F106" s="210"/>
      <c r="G106" s="208"/>
      <c r="H106" s="208"/>
      <c r="I106" s="208"/>
      <c r="J106" s="208"/>
      <c r="K106" s="208"/>
      <c r="L106" s="208"/>
    </row>
    <row r="107" spans="1:15">
      <c r="A107" s="208"/>
      <c r="B107" s="209"/>
      <c r="C107" s="208"/>
      <c r="D107" s="208"/>
      <c r="E107" s="208"/>
      <c r="F107" s="210"/>
      <c r="G107" s="208"/>
      <c r="H107" s="208"/>
      <c r="I107" s="208"/>
      <c r="J107" s="208"/>
      <c r="K107" s="208"/>
      <c r="L107" s="208"/>
    </row>
    <row r="108" spans="1:15">
      <c r="A108" s="208"/>
      <c r="B108" s="209"/>
      <c r="C108" s="285" t="s">
        <v>124</v>
      </c>
      <c r="D108" s="208"/>
      <c r="E108" s="208"/>
      <c r="F108" s="210"/>
      <c r="G108" s="208"/>
      <c r="H108" s="208"/>
      <c r="I108" s="208"/>
      <c r="J108" s="208"/>
      <c r="K108" s="208"/>
      <c r="L108" s="208"/>
    </row>
    <row r="109" spans="1:15" ht="21.75">
      <c r="A109" s="208"/>
      <c r="B109" s="209"/>
      <c r="C109" s="249" t="s">
        <v>128</v>
      </c>
      <c r="D109" s="208"/>
      <c r="E109" s="208"/>
      <c r="F109" s="210"/>
      <c r="G109" s="208"/>
      <c r="H109" s="208"/>
      <c r="I109" s="208"/>
      <c r="J109" s="208"/>
      <c r="K109" s="208"/>
      <c r="L109" s="208"/>
    </row>
    <row r="110" spans="1:15">
      <c r="C110" s="282" t="s">
        <v>126</v>
      </c>
      <c r="I110" s="208"/>
      <c r="J110" s="208"/>
      <c r="K110" s="208"/>
      <c r="L110" s="208"/>
    </row>
    <row r="111" spans="1:15">
      <c r="I111" s="208"/>
      <c r="J111" s="208"/>
      <c r="K111" s="208"/>
      <c r="L111" s="208"/>
    </row>
    <row r="112" spans="1:15">
      <c r="C112" s="164" t="s">
        <v>129</v>
      </c>
      <c r="I112" s="208"/>
      <c r="J112" s="208"/>
      <c r="K112" s="208"/>
      <c r="L112" s="208"/>
    </row>
    <row r="113" spans="3:12">
      <c r="I113" s="208"/>
      <c r="J113" s="208"/>
      <c r="K113" s="208"/>
      <c r="L113" s="208"/>
    </row>
    <row r="124" spans="3:12">
      <c r="C124" s="286" t="s">
        <v>130</v>
      </c>
    </row>
    <row r="125" spans="3:12" ht="21.75">
      <c r="C125" s="249" t="s">
        <v>131</v>
      </c>
      <c r="D125" s="287"/>
    </row>
    <row r="126" spans="3:12">
      <c r="C126" s="237" t="s">
        <v>132</v>
      </c>
    </row>
    <row r="127" spans="3:12">
      <c r="C127" s="164" t="s">
        <v>133</v>
      </c>
    </row>
    <row r="142" spans="3:3" ht="22.5">
      <c r="C142" s="281" t="s">
        <v>134</v>
      </c>
    </row>
    <row r="143" spans="3:3" ht="21.75">
      <c r="C143" s="249" t="s">
        <v>135</v>
      </c>
    </row>
    <row r="144" spans="3:3">
      <c r="C144" s="237" t="s">
        <v>136</v>
      </c>
    </row>
  </sheetData>
  <mergeCells count="1">
    <mergeCell ref="A1:H1"/>
  </mergeCells>
  <hyperlinks>
    <hyperlink ref="C41" r:id="rId1" display="mailto:niwatsan@yahoo.com"/>
    <hyperlink ref="C42" r:id="rId2"/>
    <hyperlink ref="C84" r:id="rId3"/>
    <hyperlink ref="C110" r:id="rId4"/>
    <hyperlink ref="C126" r:id="rId5"/>
    <hyperlink ref="C144" r:id="rId6"/>
  </hyperlinks>
  <pageMargins left="0.70866141732283472" right="0.70866141732283472" top="0.98425196850393704" bottom="0.74803149606299213" header="0" footer="0"/>
  <pageSetup paperSize="9" scale="80"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0"/>
  <sheetViews>
    <sheetView view="pageBreakPreview" zoomScaleNormal="100" zoomScaleSheetLayoutView="100" workbookViewId="0">
      <selection activeCell="H9" sqref="H9"/>
    </sheetView>
  </sheetViews>
  <sheetFormatPr defaultRowHeight="18.75"/>
  <cols>
    <col min="1" max="1" width="6.28515625" style="561" customWidth="1"/>
    <col min="2" max="2" width="48" style="561" customWidth="1"/>
    <col min="3" max="3" width="12.7109375" style="561" customWidth="1"/>
    <col min="4" max="4" width="11.85546875" style="561" customWidth="1"/>
    <col min="5" max="5" width="12.28515625" style="561" customWidth="1"/>
    <col min="6" max="6" width="7.5703125" style="561" customWidth="1"/>
    <col min="7" max="7" width="9.140625" style="561"/>
    <col min="8" max="8" width="15.28515625" style="561" customWidth="1"/>
    <col min="9" max="9" width="7.85546875" style="561" customWidth="1"/>
    <col min="10" max="10" width="11" style="561" bestFit="1" customWidth="1"/>
    <col min="11" max="256" width="9.140625" style="561"/>
    <col min="257" max="257" width="5.85546875" style="561" customWidth="1"/>
    <col min="258" max="258" width="42" style="561" customWidth="1"/>
    <col min="259" max="259" width="13.5703125" style="561" customWidth="1"/>
    <col min="260" max="260" width="11.28515625" style="561" customWidth="1"/>
    <col min="261" max="261" width="13.28515625" style="561" customWidth="1"/>
    <col min="262" max="262" width="11.42578125" style="561" customWidth="1"/>
    <col min="263" max="263" width="9.140625" style="561"/>
    <col min="264" max="264" width="15.28515625" style="561" customWidth="1"/>
    <col min="265" max="265" width="7.85546875" style="561" customWidth="1"/>
    <col min="266" max="266" width="11" style="561" bestFit="1" customWidth="1"/>
    <col min="267" max="512" width="9.140625" style="561"/>
    <col min="513" max="513" width="5.85546875" style="561" customWidth="1"/>
    <col min="514" max="514" width="42" style="561" customWidth="1"/>
    <col min="515" max="515" width="13.5703125" style="561" customWidth="1"/>
    <col min="516" max="516" width="11.28515625" style="561" customWidth="1"/>
    <col min="517" max="517" width="13.28515625" style="561" customWidth="1"/>
    <col min="518" max="518" width="11.42578125" style="561" customWidth="1"/>
    <col min="519" max="519" width="9.140625" style="561"/>
    <col min="520" max="520" width="15.28515625" style="561" customWidth="1"/>
    <col min="521" max="521" width="7.85546875" style="561" customWidth="1"/>
    <col min="522" max="522" width="11" style="561" bestFit="1" customWidth="1"/>
    <col min="523" max="768" width="9.140625" style="561"/>
    <col min="769" max="769" width="5.85546875" style="561" customWidth="1"/>
    <col min="770" max="770" width="42" style="561" customWidth="1"/>
    <col min="771" max="771" width="13.5703125" style="561" customWidth="1"/>
    <col min="772" max="772" width="11.28515625" style="561" customWidth="1"/>
    <col min="773" max="773" width="13.28515625" style="561" customWidth="1"/>
    <col min="774" max="774" width="11.42578125" style="561" customWidth="1"/>
    <col min="775" max="775" width="9.140625" style="561"/>
    <col min="776" max="776" width="15.28515625" style="561" customWidth="1"/>
    <col min="777" max="777" width="7.85546875" style="561" customWidth="1"/>
    <col min="778" max="778" width="11" style="561" bestFit="1" customWidth="1"/>
    <col min="779" max="1024" width="9.140625" style="561"/>
    <col min="1025" max="1025" width="5.85546875" style="561" customWidth="1"/>
    <col min="1026" max="1026" width="42" style="561" customWidth="1"/>
    <col min="1027" max="1027" width="13.5703125" style="561" customWidth="1"/>
    <col min="1028" max="1028" width="11.28515625" style="561" customWidth="1"/>
    <col min="1029" max="1029" width="13.28515625" style="561" customWidth="1"/>
    <col min="1030" max="1030" width="11.42578125" style="561" customWidth="1"/>
    <col min="1031" max="1031" width="9.140625" style="561"/>
    <col min="1032" max="1032" width="15.28515625" style="561" customWidth="1"/>
    <col min="1033" max="1033" width="7.85546875" style="561" customWidth="1"/>
    <col min="1034" max="1034" width="11" style="561" bestFit="1" customWidth="1"/>
    <col min="1035" max="1280" width="9.140625" style="561"/>
    <col min="1281" max="1281" width="5.85546875" style="561" customWidth="1"/>
    <col min="1282" max="1282" width="42" style="561" customWidth="1"/>
    <col min="1283" max="1283" width="13.5703125" style="561" customWidth="1"/>
    <col min="1284" max="1284" width="11.28515625" style="561" customWidth="1"/>
    <col min="1285" max="1285" width="13.28515625" style="561" customWidth="1"/>
    <col min="1286" max="1286" width="11.42578125" style="561" customWidth="1"/>
    <col min="1287" max="1287" width="9.140625" style="561"/>
    <col min="1288" max="1288" width="15.28515625" style="561" customWidth="1"/>
    <col min="1289" max="1289" width="7.85546875" style="561" customWidth="1"/>
    <col min="1290" max="1290" width="11" style="561" bestFit="1" customWidth="1"/>
    <col min="1291" max="1536" width="9.140625" style="561"/>
    <col min="1537" max="1537" width="5.85546875" style="561" customWidth="1"/>
    <col min="1538" max="1538" width="42" style="561" customWidth="1"/>
    <col min="1539" max="1539" width="13.5703125" style="561" customWidth="1"/>
    <col min="1540" max="1540" width="11.28515625" style="561" customWidth="1"/>
    <col min="1541" max="1541" width="13.28515625" style="561" customWidth="1"/>
    <col min="1542" max="1542" width="11.42578125" style="561" customWidth="1"/>
    <col min="1543" max="1543" width="9.140625" style="561"/>
    <col min="1544" max="1544" width="15.28515625" style="561" customWidth="1"/>
    <col min="1545" max="1545" width="7.85546875" style="561" customWidth="1"/>
    <col min="1546" max="1546" width="11" style="561" bestFit="1" customWidth="1"/>
    <col min="1547" max="1792" width="9.140625" style="561"/>
    <col min="1793" max="1793" width="5.85546875" style="561" customWidth="1"/>
    <col min="1794" max="1794" width="42" style="561" customWidth="1"/>
    <col min="1795" max="1795" width="13.5703125" style="561" customWidth="1"/>
    <col min="1796" max="1796" width="11.28515625" style="561" customWidth="1"/>
    <col min="1797" max="1797" width="13.28515625" style="561" customWidth="1"/>
    <col min="1798" max="1798" width="11.42578125" style="561" customWidth="1"/>
    <col min="1799" max="1799" width="9.140625" style="561"/>
    <col min="1800" max="1800" width="15.28515625" style="561" customWidth="1"/>
    <col min="1801" max="1801" width="7.85546875" style="561" customWidth="1"/>
    <col min="1802" max="1802" width="11" style="561" bestFit="1" customWidth="1"/>
    <col min="1803" max="2048" width="9.140625" style="561"/>
    <col min="2049" max="2049" width="5.85546875" style="561" customWidth="1"/>
    <col min="2050" max="2050" width="42" style="561" customWidth="1"/>
    <col min="2051" max="2051" width="13.5703125" style="561" customWidth="1"/>
    <col min="2052" max="2052" width="11.28515625" style="561" customWidth="1"/>
    <col min="2053" max="2053" width="13.28515625" style="561" customWidth="1"/>
    <col min="2054" max="2054" width="11.42578125" style="561" customWidth="1"/>
    <col min="2055" max="2055" width="9.140625" style="561"/>
    <col min="2056" max="2056" width="15.28515625" style="561" customWidth="1"/>
    <col min="2057" max="2057" width="7.85546875" style="561" customWidth="1"/>
    <col min="2058" max="2058" width="11" style="561" bestFit="1" customWidth="1"/>
    <col min="2059" max="2304" width="9.140625" style="561"/>
    <col min="2305" max="2305" width="5.85546875" style="561" customWidth="1"/>
    <col min="2306" max="2306" width="42" style="561" customWidth="1"/>
    <col min="2307" max="2307" width="13.5703125" style="561" customWidth="1"/>
    <col min="2308" max="2308" width="11.28515625" style="561" customWidth="1"/>
    <col min="2309" max="2309" width="13.28515625" style="561" customWidth="1"/>
    <col min="2310" max="2310" width="11.42578125" style="561" customWidth="1"/>
    <col min="2311" max="2311" width="9.140625" style="561"/>
    <col min="2312" max="2312" width="15.28515625" style="561" customWidth="1"/>
    <col min="2313" max="2313" width="7.85546875" style="561" customWidth="1"/>
    <col min="2314" max="2314" width="11" style="561" bestFit="1" customWidth="1"/>
    <col min="2315" max="2560" width="9.140625" style="561"/>
    <col min="2561" max="2561" width="5.85546875" style="561" customWidth="1"/>
    <col min="2562" max="2562" width="42" style="561" customWidth="1"/>
    <col min="2563" max="2563" width="13.5703125" style="561" customWidth="1"/>
    <col min="2564" max="2564" width="11.28515625" style="561" customWidth="1"/>
    <col min="2565" max="2565" width="13.28515625" style="561" customWidth="1"/>
    <col min="2566" max="2566" width="11.42578125" style="561" customWidth="1"/>
    <col min="2567" max="2567" width="9.140625" style="561"/>
    <col min="2568" max="2568" width="15.28515625" style="561" customWidth="1"/>
    <col min="2569" max="2569" width="7.85546875" style="561" customWidth="1"/>
    <col min="2570" max="2570" width="11" style="561" bestFit="1" customWidth="1"/>
    <col min="2571" max="2816" width="9.140625" style="561"/>
    <col min="2817" max="2817" width="5.85546875" style="561" customWidth="1"/>
    <col min="2818" max="2818" width="42" style="561" customWidth="1"/>
    <col min="2819" max="2819" width="13.5703125" style="561" customWidth="1"/>
    <col min="2820" max="2820" width="11.28515625" style="561" customWidth="1"/>
    <col min="2821" max="2821" width="13.28515625" style="561" customWidth="1"/>
    <col min="2822" max="2822" width="11.42578125" style="561" customWidth="1"/>
    <col min="2823" max="2823" width="9.140625" style="561"/>
    <col min="2824" max="2824" width="15.28515625" style="561" customWidth="1"/>
    <col min="2825" max="2825" width="7.85546875" style="561" customWidth="1"/>
    <col min="2826" max="2826" width="11" style="561" bestFit="1" customWidth="1"/>
    <col min="2827" max="3072" width="9.140625" style="561"/>
    <col min="3073" max="3073" width="5.85546875" style="561" customWidth="1"/>
    <col min="3074" max="3074" width="42" style="561" customWidth="1"/>
    <col min="3075" max="3075" width="13.5703125" style="561" customWidth="1"/>
    <col min="3076" max="3076" width="11.28515625" style="561" customWidth="1"/>
    <col min="3077" max="3077" width="13.28515625" style="561" customWidth="1"/>
    <col min="3078" max="3078" width="11.42578125" style="561" customWidth="1"/>
    <col min="3079" max="3079" width="9.140625" style="561"/>
    <col min="3080" max="3080" width="15.28515625" style="561" customWidth="1"/>
    <col min="3081" max="3081" width="7.85546875" style="561" customWidth="1"/>
    <col min="3082" max="3082" width="11" style="561" bestFit="1" customWidth="1"/>
    <col min="3083" max="3328" width="9.140625" style="561"/>
    <col min="3329" max="3329" width="5.85546875" style="561" customWidth="1"/>
    <col min="3330" max="3330" width="42" style="561" customWidth="1"/>
    <col min="3331" max="3331" width="13.5703125" style="561" customWidth="1"/>
    <col min="3332" max="3332" width="11.28515625" style="561" customWidth="1"/>
    <col min="3333" max="3333" width="13.28515625" style="561" customWidth="1"/>
    <col min="3334" max="3334" width="11.42578125" style="561" customWidth="1"/>
    <col min="3335" max="3335" width="9.140625" style="561"/>
    <col min="3336" max="3336" width="15.28515625" style="561" customWidth="1"/>
    <col min="3337" max="3337" width="7.85546875" style="561" customWidth="1"/>
    <col min="3338" max="3338" width="11" style="561" bestFit="1" customWidth="1"/>
    <col min="3339" max="3584" width="9.140625" style="561"/>
    <col min="3585" max="3585" width="5.85546875" style="561" customWidth="1"/>
    <col min="3586" max="3586" width="42" style="561" customWidth="1"/>
    <col min="3587" max="3587" width="13.5703125" style="561" customWidth="1"/>
    <col min="3588" max="3588" width="11.28515625" style="561" customWidth="1"/>
    <col min="3589" max="3589" width="13.28515625" style="561" customWidth="1"/>
    <col min="3590" max="3590" width="11.42578125" style="561" customWidth="1"/>
    <col min="3591" max="3591" width="9.140625" style="561"/>
    <col min="3592" max="3592" width="15.28515625" style="561" customWidth="1"/>
    <col min="3593" max="3593" width="7.85546875" style="561" customWidth="1"/>
    <col min="3594" max="3594" width="11" style="561" bestFit="1" customWidth="1"/>
    <col min="3595" max="3840" width="9.140625" style="561"/>
    <col min="3841" max="3841" width="5.85546875" style="561" customWidth="1"/>
    <col min="3842" max="3842" width="42" style="561" customWidth="1"/>
    <col min="3843" max="3843" width="13.5703125" style="561" customWidth="1"/>
    <col min="3844" max="3844" width="11.28515625" style="561" customWidth="1"/>
    <col min="3845" max="3845" width="13.28515625" style="561" customWidth="1"/>
    <col min="3846" max="3846" width="11.42578125" style="561" customWidth="1"/>
    <col min="3847" max="3847" width="9.140625" style="561"/>
    <col min="3848" max="3848" width="15.28515625" style="561" customWidth="1"/>
    <col min="3849" max="3849" width="7.85546875" style="561" customWidth="1"/>
    <col min="3850" max="3850" width="11" style="561" bestFit="1" customWidth="1"/>
    <col min="3851" max="4096" width="9.140625" style="561"/>
    <col min="4097" max="4097" width="5.85546875" style="561" customWidth="1"/>
    <col min="4098" max="4098" width="42" style="561" customWidth="1"/>
    <col min="4099" max="4099" width="13.5703125" style="561" customWidth="1"/>
    <col min="4100" max="4100" width="11.28515625" style="561" customWidth="1"/>
    <col min="4101" max="4101" width="13.28515625" style="561" customWidth="1"/>
    <col min="4102" max="4102" width="11.42578125" style="561" customWidth="1"/>
    <col min="4103" max="4103" width="9.140625" style="561"/>
    <col min="4104" max="4104" width="15.28515625" style="561" customWidth="1"/>
    <col min="4105" max="4105" width="7.85546875" style="561" customWidth="1"/>
    <col min="4106" max="4106" width="11" style="561" bestFit="1" customWidth="1"/>
    <col min="4107" max="4352" width="9.140625" style="561"/>
    <col min="4353" max="4353" width="5.85546875" style="561" customWidth="1"/>
    <col min="4354" max="4354" width="42" style="561" customWidth="1"/>
    <col min="4355" max="4355" width="13.5703125" style="561" customWidth="1"/>
    <col min="4356" max="4356" width="11.28515625" style="561" customWidth="1"/>
    <col min="4357" max="4357" width="13.28515625" style="561" customWidth="1"/>
    <col min="4358" max="4358" width="11.42578125" style="561" customWidth="1"/>
    <col min="4359" max="4359" width="9.140625" style="561"/>
    <col min="4360" max="4360" width="15.28515625" style="561" customWidth="1"/>
    <col min="4361" max="4361" width="7.85546875" style="561" customWidth="1"/>
    <col min="4362" max="4362" width="11" style="561" bestFit="1" customWidth="1"/>
    <col min="4363" max="4608" width="9.140625" style="561"/>
    <col min="4609" max="4609" width="5.85546875" style="561" customWidth="1"/>
    <col min="4610" max="4610" width="42" style="561" customWidth="1"/>
    <col min="4611" max="4611" width="13.5703125" style="561" customWidth="1"/>
    <col min="4612" max="4612" width="11.28515625" style="561" customWidth="1"/>
    <col min="4613" max="4613" width="13.28515625" style="561" customWidth="1"/>
    <col min="4614" max="4614" width="11.42578125" style="561" customWidth="1"/>
    <col min="4615" max="4615" width="9.140625" style="561"/>
    <col min="4616" max="4616" width="15.28515625" style="561" customWidth="1"/>
    <col min="4617" max="4617" width="7.85546875" style="561" customWidth="1"/>
    <col min="4618" max="4618" width="11" style="561" bestFit="1" customWidth="1"/>
    <col min="4619" max="4864" width="9.140625" style="561"/>
    <col min="4865" max="4865" width="5.85546875" style="561" customWidth="1"/>
    <col min="4866" max="4866" width="42" style="561" customWidth="1"/>
    <col min="4867" max="4867" width="13.5703125" style="561" customWidth="1"/>
    <col min="4868" max="4868" width="11.28515625" style="561" customWidth="1"/>
    <col min="4869" max="4869" width="13.28515625" style="561" customWidth="1"/>
    <col min="4870" max="4870" width="11.42578125" style="561" customWidth="1"/>
    <col min="4871" max="4871" width="9.140625" style="561"/>
    <col min="4872" max="4872" width="15.28515625" style="561" customWidth="1"/>
    <col min="4873" max="4873" width="7.85546875" style="561" customWidth="1"/>
    <col min="4874" max="4874" width="11" style="561" bestFit="1" customWidth="1"/>
    <col min="4875" max="5120" width="9.140625" style="561"/>
    <col min="5121" max="5121" width="5.85546875" style="561" customWidth="1"/>
    <col min="5122" max="5122" width="42" style="561" customWidth="1"/>
    <col min="5123" max="5123" width="13.5703125" style="561" customWidth="1"/>
    <col min="5124" max="5124" width="11.28515625" style="561" customWidth="1"/>
    <col min="5125" max="5125" width="13.28515625" style="561" customWidth="1"/>
    <col min="5126" max="5126" width="11.42578125" style="561" customWidth="1"/>
    <col min="5127" max="5127" width="9.140625" style="561"/>
    <col min="5128" max="5128" width="15.28515625" style="561" customWidth="1"/>
    <col min="5129" max="5129" width="7.85546875" style="561" customWidth="1"/>
    <col min="5130" max="5130" width="11" style="561" bestFit="1" customWidth="1"/>
    <col min="5131" max="5376" width="9.140625" style="561"/>
    <col min="5377" max="5377" width="5.85546875" style="561" customWidth="1"/>
    <col min="5378" max="5378" width="42" style="561" customWidth="1"/>
    <col min="5379" max="5379" width="13.5703125" style="561" customWidth="1"/>
    <col min="5380" max="5380" width="11.28515625" style="561" customWidth="1"/>
    <col min="5381" max="5381" width="13.28515625" style="561" customWidth="1"/>
    <col min="5382" max="5382" width="11.42578125" style="561" customWidth="1"/>
    <col min="5383" max="5383" width="9.140625" style="561"/>
    <col min="5384" max="5384" width="15.28515625" style="561" customWidth="1"/>
    <col min="5385" max="5385" width="7.85546875" style="561" customWidth="1"/>
    <col min="5386" max="5386" width="11" style="561" bestFit="1" customWidth="1"/>
    <col min="5387" max="5632" width="9.140625" style="561"/>
    <col min="5633" max="5633" width="5.85546875" style="561" customWidth="1"/>
    <col min="5634" max="5634" width="42" style="561" customWidth="1"/>
    <col min="5635" max="5635" width="13.5703125" style="561" customWidth="1"/>
    <col min="5636" max="5636" width="11.28515625" style="561" customWidth="1"/>
    <col min="5637" max="5637" width="13.28515625" style="561" customWidth="1"/>
    <col min="5638" max="5638" width="11.42578125" style="561" customWidth="1"/>
    <col min="5639" max="5639" width="9.140625" style="561"/>
    <col min="5640" max="5640" width="15.28515625" style="561" customWidth="1"/>
    <col min="5641" max="5641" width="7.85546875" style="561" customWidth="1"/>
    <col min="5642" max="5642" width="11" style="561" bestFit="1" customWidth="1"/>
    <col min="5643" max="5888" width="9.140625" style="561"/>
    <col min="5889" max="5889" width="5.85546875" style="561" customWidth="1"/>
    <col min="5890" max="5890" width="42" style="561" customWidth="1"/>
    <col min="5891" max="5891" width="13.5703125" style="561" customWidth="1"/>
    <col min="5892" max="5892" width="11.28515625" style="561" customWidth="1"/>
    <col min="5893" max="5893" width="13.28515625" style="561" customWidth="1"/>
    <col min="5894" max="5894" width="11.42578125" style="561" customWidth="1"/>
    <col min="5895" max="5895" width="9.140625" style="561"/>
    <col min="5896" max="5896" width="15.28515625" style="561" customWidth="1"/>
    <col min="5897" max="5897" width="7.85546875" style="561" customWidth="1"/>
    <col min="5898" max="5898" width="11" style="561" bestFit="1" customWidth="1"/>
    <col min="5899" max="6144" width="9.140625" style="561"/>
    <col min="6145" max="6145" width="5.85546875" style="561" customWidth="1"/>
    <col min="6146" max="6146" width="42" style="561" customWidth="1"/>
    <col min="6147" max="6147" width="13.5703125" style="561" customWidth="1"/>
    <col min="6148" max="6148" width="11.28515625" style="561" customWidth="1"/>
    <col min="6149" max="6149" width="13.28515625" style="561" customWidth="1"/>
    <col min="6150" max="6150" width="11.42578125" style="561" customWidth="1"/>
    <col min="6151" max="6151" width="9.140625" style="561"/>
    <col min="6152" max="6152" width="15.28515625" style="561" customWidth="1"/>
    <col min="6153" max="6153" width="7.85546875" style="561" customWidth="1"/>
    <col min="6154" max="6154" width="11" style="561" bestFit="1" customWidth="1"/>
    <col min="6155" max="6400" width="9.140625" style="561"/>
    <col min="6401" max="6401" width="5.85546875" style="561" customWidth="1"/>
    <col min="6402" max="6402" width="42" style="561" customWidth="1"/>
    <col min="6403" max="6403" width="13.5703125" style="561" customWidth="1"/>
    <col min="6404" max="6404" width="11.28515625" style="561" customWidth="1"/>
    <col min="6405" max="6405" width="13.28515625" style="561" customWidth="1"/>
    <col min="6406" max="6406" width="11.42578125" style="561" customWidth="1"/>
    <col min="6407" max="6407" width="9.140625" style="561"/>
    <col min="6408" max="6408" width="15.28515625" style="561" customWidth="1"/>
    <col min="6409" max="6409" width="7.85546875" style="561" customWidth="1"/>
    <col min="6410" max="6410" width="11" style="561" bestFit="1" customWidth="1"/>
    <col min="6411" max="6656" width="9.140625" style="561"/>
    <col min="6657" max="6657" width="5.85546875" style="561" customWidth="1"/>
    <col min="6658" max="6658" width="42" style="561" customWidth="1"/>
    <col min="6659" max="6659" width="13.5703125" style="561" customWidth="1"/>
    <col min="6660" max="6660" width="11.28515625" style="561" customWidth="1"/>
    <col min="6661" max="6661" width="13.28515625" style="561" customWidth="1"/>
    <col min="6662" max="6662" width="11.42578125" style="561" customWidth="1"/>
    <col min="6663" max="6663" width="9.140625" style="561"/>
    <col min="6664" max="6664" width="15.28515625" style="561" customWidth="1"/>
    <col min="6665" max="6665" width="7.85546875" style="561" customWidth="1"/>
    <col min="6666" max="6666" width="11" style="561" bestFit="1" customWidth="1"/>
    <col min="6667" max="6912" width="9.140625" style="561"/>
    <col min="6913" max="6913" width="5.85546875" style="561" customWidth="1"/>
    <col min="6914" max="6914" width="42" style="561" customWidth="1"/>
    <col min="6915" max="6915" width="13.5703125" style="561" customWidth="1"/>
    <col min="6916" max="6916" width="11.28515625" style="561" customWidth="1"/>
    <col min="6917" max="6917" width="13.28515625" style="561" customWidth="1"/>
    <col min="6918" max="6918" width="11.42578125" style="561" customWidth="1"/>
    <col min="6919" max="6919" width="9.140625" style="561"/>
    <col min="6920" max="6920" width="15.28515625" style="561" customWidth="1"/>
    <col min="6921" max="6921" width="7.85546875" style="561" customWidth="1"/>
    <col min="6922" max="6922" width="11" style="561" bestFit="1" customWidth="1"/>
    <col min="6923" max="7168" width="9.140625" style="561"/>
    <col min="7169" max="7169" width="5.85546875" style="561" customWidth="1"/>
    <col min="7170" max="7170" width="42" style="561" customWidth="1"/>
    <col min="7171" max="7171" width="13.5703125" style="561" customWidth="1"/>
    <col min="7172" max="7172" width="11.28515625" style="561" customWidth="1"/>
    <col min="7173" max="7173" width="13.28515625" style="561" customWidth="1"/>
    <col min="7174" max="7174" width="11.42578125" style="561" customWidth="1"/>
    <col min="7175" max="7175" width="9.140625" style="561"/>
    <col min="7176" max="7176" width="15.28515625" style="561" customWidth="1"/>
    <col min="7177" max="7177" width="7.85546875" style="561" customWidth="1"/>
    <col min="7178" max="7178" width="11" style="561" bestFit="1" customWidth="1"/>
    <col min="7179" max="7424" width="9.140625" style="561"/>
    <col min="7425" max="7425" width="5.85546875" style="561" customWidth="1"/>
    <col min="7426" max="7426" width="42" style="561" customWidth="1"/>
    <col min="7427" max="7427" width="13.5703125" style="561" customWidth="1"/>
    <col min="7428" max="7428" width="11.28515625" style="561" customWidth="1"/>
    <col min="7429" max="7429" width="13.28515625" style="561" customWidth="1"/>
    <col min="7430" max="7430" width="11.42578125" style="561" customWidth="1"/>
    <col min="7431" max="7431" width="9.140625" style="561"/>
    <col min="7432" max="7432" width="15.28515625" style="561" customWidth="1"/>
    <col min="7433" max="7433" width="7.85546875" style="561" customWidth="1"/>
    <col min="7434" max="7434" width="11" style="561" bestFit="1" customWidth="1"/>
    <col min="7435" max="7680" width="9.140625" style="561"/>
    <col min="7681" max="7681" width="5.85546875" style="561" customWidth="1"/>
    <col min="7682" max="7682" width="42" style="561" customWidth="1"/>
    <col min="7683" max="7683" width="13.5703125" style="561" customWidth="1"/>
    <col min="7684" max="7684" width="11.28515625" style="561" customWidth="1"/>
    <col min="7685" max="7685" width="13.28515625" style="561" customWidth="1"/>
    <col min="7686" max="7686" width="11.42578125" style="561" customWidth="1"/>
    <col min="7687" max="7687" width="9.140625" style="561"/>
    <col min="7688" max="7688" width="15.28515625" style="561" customWidth="1"/>
    <col min="7689" max="7689" width="7.85546875" style="561" customWidth="1"/>
    <col min="7690" max="7690" width="11" style="561" bestFit="1" customWidth="1"/>
    <col min="7691" max="7936" width="9.140625" style="561"/>
    <col min="7937" max="7937" width="5.85546875" style="561" customWidth="1"/>
    <col min="7938" max="7938" width="42" style="561" customWidth="1"/>
    <col min="7939" max="7939" width="13.5703125" style="561" customWidth="1"/>
    <col min="7940" max="7940" width="11.28515625" style="561" customWidth="1"/>
    <col min="7941" max="7941" width="13.28515625" style="561" customWidth="1"/>
    <col min="7942" max="7942" width="11.42578125" style="561" customWidth="1"/>
    <col min="7943" max="7943" width="9.140625" style="561"/>
    <col min="7944" max="7944" width="15.28515625" style="561" customWidth="1"/>
    <col min="7945" max="7945" width="7.85546875" style="561" customWidth="1"/>
    <col min="7946" max="7946" width="11" style="561" bestFit="1" customWidth="1"/>
    <col min="7947" max="8192" width="9.140625" style="561"/>
    <col min="8193" max="8193" width="5.85546875" style="561" customWidth="1"/>
    <col min="8194" max="8194" width="42" style="561" customWidth="1"/>
    <col min="8195" max="8195" width="13.5703125" style="561" customWidth="1"/>
    <col min="8196" max="8196" width="11.28515625" style="561" customWidth="1"/>
    <col min="8197" max="8197" width="13.28515625" style="561" customWidth="1"/>
    <col min="8198" max="8198" width="11.42578125" style="561" customWidth="1"/>
    <col min="8199" max="8199" width="9.140625" style="561"/>
    <col min="8200" max="8200" width="15.28515625" style="561" customWidth="1"/>
    <col min="8201" max="8201" width="7.85546875" style="561" customWidth="1"/>
    <col min="8202" max="8202" width="11" style="561" bestFit="1" customWidth="1"/>
    <col min="8203" max="8448" width="9.140625" style="561"/>
    <col min="8449" max="8449" width="5.85546875" style="561" customWidth="1"/>
    <col min="8450" max="8450" width="42" style="561" customWidth="1"/>
    <col min="8451" max="8451" width="13.5703125" style="561" customWidth="1"/>
    <col min="8452" max="8452" width="11.28515625" style="561" customWidth="1"/>
    <col min="8453" max="8453" width="13.28515625" style="561" customWidth="1"/>
    <col min="8454" max="8454" width="11.42578125" style="561" customWidth="1"/>
    <col min="8455" max="8455" width="9.140625" style="561"/>
    <col min="8456" max="8456" width="15.28515625" style="561" customWidth="1"/>
    <col min="8457" max="8457" width="7.85546875" style="561" customWidth="1"/>
    <col min="8458" max="8458" width="11" style="561" bestFit="1" customWidth="1"/>
    <col min="8459" max="8704" width="9.140625" style="561"/>
    <col min="8705" max="8705" width="5.85546875" style="561" customWidth="1"/>
    <col min="8706" max="8706" width="42" style="561" customWidth="1"/>
    <col min="8707" max="8707" width="13.5703125" style="561" customWidth="1"/>
    <col min="8708" max="8708" width="11.28515625" style="561" customWidth="1"/>
    <col min="8709" max="8709" width="13.28515625" style="561" customWidth="1"/>
    <col min="8710" max="8710" width="11.42578125" style="561" customWidth="1"/>
    <col min="8711" max="8711" width="9.140625" style="561"/>
    <col min="8712" max="8712" width="15.28515625" style="561" customWidth="1"/>
    <col min="8713" max="8713" width="7.85546875" style="561" customWidth="1"/>
    <col min="8714" max="8714" width="11" style="561" bestFit="1" customWidth="1"/>
    <col min="8715" max="8960" width="9.140625" style="561"/>
    <col min="8961" max="8961" width="5.85546875" style="561" customWidth="1"/>
    <col min="8962" max="8962" width="42" style="561" customWidth="1"/>
    <col min="8963" max="8963" width="13.5703125" style="561" customWidth="1"/>
    <col min="8964" max="8964" width="11.28515625" style="561" customWidth="1"/>
    <col min="8965" max="8965" width="13.28515625" style="561" customWidth="1"/>
    <col min="8966" max="8966" width="11.42578125" style="561" customWidth="1"/>
    <col min="8967" max="8967" width="9.140625" style="561"/>
    <col min="8968" max="8968" width="15.28515625" style="561" customWidth="1"/>
    <col min="8969" max="8969" width="7.85546875" style="561" customWidth="1"/>
    <col min="8970" max="8970" width="11" style="561" bestFit="1" customWidth="1"/>
    <col min="8971" max="9216" width="9.140625" style="561"/>
    <col min="9217" max="9217" width="5.85546875" style="561" customWidth="1"/>
    <col min="9218" max="9218" width="42" style="561" customWidth="1"/>
    <col min="9219" max="9219" width="13.5703125" style="561" customWidth="1"/>
    <col min="9220" max="9220" width="11.28515625" style="561" customWidth="1"/>
    <col min="9221" max="9221" width="13.28515625" style="561" customWidth="1"/>
    <col min="9222" max="9222" width="11.42578125" style="561" customWidth="1"/>
    <col min="9223" max="9223" width="9.140625" style="561"/>
    <col min="9224" max="9224" width="15.28515625" style="561" customWidth="1"/>
    <col min="9225" max="9225" width="7.85546875" style="561" customWidth="1"/>
    <col min="9226" max="9226" width="11" style="561" bestFit="1" customWidth="1"/>
    <col min="9227" max="9472" width="9.140625" style="561"/>
    <col min="9473" max="9473" width="5.85546875" style="561" customWidth="1"/>
    <col min="9474" max="9474" width="42" style="561" customWidth="1"/>
    <col min="9475" max="9475" width="13.5703125" style="561" customWidth="1"/>
    <col min="9476" max="9476" width="11.28515625" style="561" customWidth="1"/>
    <col min="9477" max="9477" width="13.28515625" style="561" customWidth="1"/>
    <col min="9478" max="9478" width="11.42578125" style="561" customWidth="1"/>
    <col min="9479" max="9479" width="9.140625" style="561"/>
    <col min="9480" max="9480" width="15.28515625" style="561" customWidth="1"/>
    <col min="9481" max="9481" width="7.85546875" style="561" customWidth="1"/>
    <col min="9482" max="9482" width="11" style="561" bestFit="1" customWidth="1"/>
    <col min="9483" max="9728" width="9.140625" style="561"/>
    <col min="9729" max="9729" width="5.85546875" style="561" customWidth="1"/>
    <col min="9730" max="9730" width="42" style="561" customWidth="1"/>
    <col min="9731" max="9731" width="13.5703125" style="561" customWidth="1"/>
    <col min="9732" max="9732" width="11.28515625" style="561" customWidth="1"/>
    <col min="9733" max="9733" width="13.28515625" style="561" customWidth="1"/>
    <col min="9734" max="9734" width="11.42578125" style="561" customWidth="1"/>
    <col min="9735" max="9735" width="9.140625" style="561"/>
    <col min="9736" max="9736" width="15.28515625" style="561" customWidth="1"/>
    <col min="9737" max="9737" width="7.85546875" style="561" customWidth="1"/>
    <col min="9738" max="9738" width="11" style="561" bestFit="1" customWidth="1"/>
    <col min="9739" max="9984" width="9.140625" style="561"/>
    <col min="9985" max="9985" width="5.85546875" style="561" customWidth="1"/>
    <col min="9986" max="9986" width="42" style="561" customWidth="1"/>
    <col min="9987" max="9987" width="13.5703125" style="561" customWidth="1"/>
    <col min="9988" max="9988" width="11.28515625" style="561" customWidth="1"/>
    <col min="9989" max="9989" width="13.28515625" style="561" customWidth="1"/>
    <col min="9990" max="9990" width="11.42578125" style="561" customWidth="1"/>
    <col min="9991" max="9991" width="9.140625" style="561"/>
    <col min="9992" max="9992" width="15.28515625" style="561" customWidth="1"/>
    <col min="9993" max="9993" width="7.85546875" style="561" customWidth="1"/>
    <col min="9994" max="9994" width="11" style="561" bestFit="1" customWidth="1"/>
    <col min="9995" max="10240" width="9.140625" style="561"/>
    <col min="10241" max="10241" width="5.85546875" style="561" customWidth="1"/>
    <col min="10242" max="10242" width="42" style="561" customWidth="1"/>
    <col min="10243" max="10243" width="13.5703125" style="561" customWidth="1"/>
    <col min="10244" max="10244" width="11.28515625" style="561" customWidth="1"/>
    <col min="10245" max="10245" width="13.28515625" style="561" customWidth="1"/>
    <col min="10246" max="10246" width="11.42578125" style="561" customWidth="1"/>
    <col min="10247" max="10247" width="9.140625" style="561"/>
    <col min="10248" max="10248" width="15.28515625" style="561" customWidth="1"/>
    <col min="10249" max="10249" width="7.85546875" style="561" customWidth="1"/>
    <col min="10250" max="10250" width="11" style="561" bestFit="1" customWidth="1"/>
    <col min="10251" max="10496" width="9.140625" style="561"/>
    <col min="10497" max="10497" width="5.85546875" style="561" customWidth="1"/>
    <col min="10498" max="10498" width="42" style="561" customWidth="1"/>
    <col min="10499" max="10499" width="13.5703125" style="561" customWidth="1"/>
    <col min="10500" max="10500" width="11.28515625" style="561" customWidth="1"/>
    <col min="10501" max="10501" width="13.28515625" style="561" customWidth="1"/>
    <col min="10502" max="10502" width="11.42578125" style="561" customWidth="1"/>
    <col min="10503" max="10503" width="9.140625" style="561"/>
    <col min="10504" max="10504" width="15.28515625" style="561" customWidth="1"/>
    <col min="10505" max="10505" width="7.85546875" style="561" customWidth="1"/>
    <col min="10506" max="10506" width="11" style="561" bestFit="1" customWidth="1"/>
    <col min="10507" max="10752" width="9.140625" style="561"/>
    <col min="10753" max="10753" width="5.85546875" style="561" customWidth="1"/>
    <col min="10754" max="10754" width="42" style="561" customWidth="1"/>
    <col min="10755" max="10755" width="13.5703125" style="561" customWidth="1"/>
    <col min="10756" max="10756" width="11.28515625" style="561" customWidth="1"/>
    <col min="10757" max="10757" width="13.28515625" style="561" customWidth="1"/>
    <col min="10758" max="10758" width="11.42578125" style="561" customWidth="1"/>
    <col min="10759" max="10759" width="9.140625" style="561"/>
    <col min="10760" max="10760" width="15.28515625" style="561" customWidth="1"/>
    <col min="10761" max="10761" width="7.85546875" style="561" customWidth="1"/>
    <col min="10762" max="10762" width="11" style="561" bestFit="1" customWidth="1"/>
    <col min="10763" max="11008" width="9.140625" style="561"/>
    <col min="11009" max="11009" width="5.85546875" style="561" customWidth="1"/>
    <col min="11010" max="11010" width="42" style="561" customWidth="1"/>
    <col min="11011" max="11011" width="13.5703125" style="561" customWidth="1"/>
    <col min="11012" max="11012" width="11.28515625" style="561" customWidth="1"/>
    <col min="11013" max="11013" width="13.28515625" style="561" customWidth="1"/>
    <col min="11014" max="11014" width="11.42578125" style="561" customWidth="1"/>
    <col min="11015" max="11015" width="9.140625" style="561"/>
    <col min="11016" max="11016" width="15.28515625" style="561" customWidth="1"/>
    <col min="11017" max="11017" width="7.85546875" style="561" customWidth="1"/>
    <col min="11018" max="11018" width="11" style="561" bestFit="1" customWidth="1"/>
    <col min="11019" max="11264" width="9.140625" style="561"/>
    <col min="11265" max="11265" width="5.85546875" style="561" customWidth="1"/>
    <col min="11266" max="11266" width="42" style="561" customWidth="1"/>
    <col min="11267" max="11267" width="13.5703125" style="561" customWidth="1"/>
    <col min="11268" max="11268" width="11.28515625" style="561" customWidth="1"/>
    <col min="11269" max="11269" width="13.28515625" style="561" customWidth="1"/>
    <col min="11270" max="11270" width="11.42578125" style="561" customWidth="1"/>
    <col min="11271" max="11271" width="9.140625" style="561"/>
    <col min="11272" max="11272" width="15.28515625" style="561" customWidth="1"/>
    <col min="11273" max="11273" width="7.85546875" style="561" customWidth="1"/>
    <col min="11274" max="11274" width="11" style="561" bestFit="1" customWidth="1"/>
    <col min="11275" max="11520" width="9.140625" style="561"/>
    <col min="11521" max="11521" width="5.85546875" style="561" customWidth="1"/>
    <col min="11522" max="11522" width="42" style="561" customWidth="1"/>
    <col min="11523" max="11523" width="13.5703125" style="561" customWidth="1"/>
    <col min="11524" max="11524" width="11.28515625" style="561" customWidth="1"/>
    <col min="11525" max="11525" width="13.28515625" style="561" customWidth="1"/>
    <col min="11526" max="11526" width="11.42578125" style="561" customWidth="1"/>
    <col min="11527" max="11527" width="9.140625" style="561"/>
    <col min="11528" max="11528" width="15.28515625" style="561" customWidth="1"/>
    <col min="11529" max="11529" width="7.85546875" style="561" customWidth="1"/>
    <col min="11530" max="11530" width="11" style="561" bestFit="1" customWidth="1"/>
    <col min="11531" max="11776" width="9.140625" style="561"/>
    <col min="11777" max="11777" width="5.85546875" style="561" customWidth="1"/>
    <col min="11778" max="11778" width="42" style="561" customWidth="1"/>
    <col min="11779" max="11779" width="13.5703125" style="561" customWidth="1"/>
    <col min="11780" max="11780" width="11.28515625" style="561" customWidth="1"/>
    <col min="11781" max="11781" width="13.28515625" style="561" customWidth="1"/>
    <col min="11782" max="11782" width="11.42578125" style="561" customWidth="1"/>
    <col min="11783" max="11783" width="9.140625" style="561"/>
    <col min="11784" max="11784" width="15.28515625" style="561" customWidth="1"/>
    <col min="11785" max="11785" width="7.85546875" style="561" customWidth="1"/>
    <col min="11786" max="11786" width="11" style="561" bestFit="1" customWidth="1"/>
    <col min="11787" max="12032" width="9.140625" style="561"/>
    <col min="12033" max="12033" width="5.85546875" style="561" customWidth="1"/>
    <col min="12034" max="12034" width="42" style="561" customWidth="1"/>
    <col min="12035" max="12035" width="13.5703125" style="561" customWidth="1"/>
    <col min="12036" max="12036" width="11.28515625" style="561" customWidth="1"/>
    <col min="12037" max="12037" width="13.28515625" style="561" customWidth="1"/>
    <col min="12038" max="12038" width="11.42578125" style="561" customWidth="1"/>
    <col min="12039" max="12039" width="9.140625" style="561"/>
    <col min="12040" max="12040" width="15.28515625" style="561" customWidth="1"/>
    <col min="12041" max="12041" width="7.85546875" style="561" customWidth="1"/>
    <col min="12042" max="12042" width="11" style="561" bestFit="1" customWidth="1"/>
    <col min="12043" max="12288" width="9.140625" style="561"/>
    <col min="12289" max="12289" width="5.85546875" style="561" customWidth="1"/>
    <col min="12290" max="12290" width="42" style="561" customWidth="1"/>
    <col min="12291" max="12291" width="13.5703125" style="561" customWidth="1"/>
    <col min="12292" max="12292" width="11.28515625" style="561" customWidth="1"/>
    <col min="12293" max="12293" width="13.28515625" style="561" customWidth="1"/>
    <col min="12294" max="12294" width="11.42578125" style="561" customWidth="1"/>
    <col min="12295" max="12295" width="9.140625" style="561"/>
    <col min="12296" max="12296" width="15.28515625" style="561" customWidth="1"/>
    <col min="12297" max="12297" width="7.85546875" style="561" customWidth="1"/>
    <col min="12298" max="12298" width="11" style="561" bestFit="1" customWidth="1"/>
    <col min="12299" max="12544" width="9.140625" style="561"/>
    <col min="12545" max="12545" width="5.85546875" style="561" customWidth="1"/>
    <col min="12546" max="12546" width="42" style="561" customWidth="1"/>
    <col min="12547" max="12547" width="13.5703125" style="561" customWidth="1"/>
    <col min="12548" max="12548" width="11.28515625" style="561" customWidth="1"/>
    <col min="12549" max="12549" width="13.28515625" style="561" customWidth="1"/>
    <col min="12550" max="12550" width="11.42578125" style="561" customWidth="1"/>
    <col min="12551" max="12551" width="9.140625" style="561"/>
    <col min="12552" max="12552" width="15.28515625" style="561" customWidth="1"/>
    <col min="12553" max="12553" width="7.85546875" style="561" customWidth="1"/>
    <col min="12554" max="12554" width="11" style="561" bestFit="1" customWidth="1"/>
    <col min="12555" max="12800" width="9.140625" style="561"/>
    <col min="12801" max="12801" width="5.85546875" style="561" customWidth="1"/>
    <col min="12802" max="12802" width="42" style="561" customWidth="1"/>
    <col min="12803" max="12803" width="13.5703125" style="561" customWidth="1"/>
    <col min="12804" max="12804" width="11.28515625" style="561" customWidth="1"/>
    <col min="12805" max="12805" width="13.28515625" style="561" customWidth="1"/>
    <col min="12806" max="12806" width="11.42578125" style="561" customWidth="1"/>
    <col min="12807" max="12807" width="9.140625" style="561"/>
    <col min="12808" max="12808" width="15.28515625" style="561" customWidth="1"/>
    <col min="12809" max="12809" width="7.85546875" style="561" customWidth="1"/>
    <col min="12810" max="12810" width="11" style="561" bestFit="1" customWidth="1"/>
    <col min="12811" max="13056" width="9.140625" style="561"/>
    <col min="13057" max="13057" width="5.85546875" style="561" customWidth="1"/>
    <col min="13058" max="13058" width="42" style="561" customWidth="1"/>
    <col min="13059" max="13059" width="13.5703125" style="561" customWidth="1"/>
    <col min="13060" max="13060" width="11.28515625" style="561" customWidth="1"/>
    <col min="13061" max="13061" width="13.28515625" style="561" customWidth="1"/>
    <col min="13062" max="13062" width="11.42578125" style="561" customWidth="1"/>
    <col min="13063" max="13063" width="9.140625" style="561"/>
    <col min="13064" max="13064" width="15.28515625" style="561" customWidth="1"/>
    <col min="13065" max="13065" width="7.85546875" style="561" customWidth="1"/>
    <col min="13066" max="13066" width="11" style="561" bestFit="1" customWidth="1"/>
    <col min="13067" max="13312" width="9.140625" style="561"/>
    <col min="13313" max="13313" width="5.85546875" style="561" customWidth="1"/>
    <col min="13314" max="13314" width="42" style="561" customWidth="1"/>
    <col min="13315" max="13315" width="13.5703125" style="561" customWidth="1"/>
    <col min="13316" max="13316" width="11.28515625" style="561" customWidth="1"/>
    <col min="13317" max="13317" width="13.28515625" style="561" customWidth="1"/>
    <col min="13318" max="13318" width="11.42578125" style="561" customWidth="1"/>
    <col min="13319" max="13319" width="9.140625" style="561"/>
    <col min="13320" max="13320" width="15.28515625" style="561" customWidth="1"/>
    <col min="13321" max="13321" width="7.85546875" style="561" customWidth="1"/>
    <col min="13322" max="13322" width="11" style="561" bestFit="1" customWidth="1"/>
    <col min="13323" max="13568" width="9.140625" style="561"/>
    <col min="13569" max="13569" width="5.85546875" style="561" customWidth="1"/>
    <col min="13570" max="13570" width="42" style="561" customWidth="1"/>
    <col min="13571" max="13571" width="13.5703125" style="561" customWidth="1"/>
    <col min="13572" max="13572" width="11.28515625" style="561" customWidth="1"/>
    <col min="13573" max="13573" width="13.28515625" style="561" customWidth="1"/>
    <col min="13574" max="13574" width="11.42578125" style="561" customWidth="1"/>
    <col min="13575" max="13575" width="9.140625" style="561"/>
    <col min="13576" max="13576" width="15.28515625" style="561" customWidth="1"/>
    <col min="13577" max="13577" width="7.85546875" style="561" customWidth="1"/>
    <col min="13578" max="13578" width="11" style="561" bestFit="1" customWidth="1"/>
    <col min="13579" max="13824" width="9.140625" style="561"/>
    <col min="13825" max="13825" width="5.85546875" style="561" customWidth="1"/>
    <col min="13826" max="13826" width="42" style="561" customWidth="1"/>
    <col min="13827" max="13827" width="13.5703125" style="561" customWidth="1"/>
    <col min="13828" max="13828" width="11.28515625" style="561" customWidth="1"/>
    <col min="13829" max="13829" width="13.28515625" style="561" customWidth="1"/>
    <col min="13830" max="13830" width="11.42578125" style="561" customWidth="1"/>
    <col min="13831" max="13831" width="9.140625" style="561"/>
    <col min="13832" max="13832" width="15.28515625" style="561" customWidth="1"/>
    <col min="13833" max="13833" width="7.85546875" style="561" customWidth="1"/>
    <col min="13834" max="13834" width="11" style="561" bestFit="1" customWidth="1"/>
    <col min="13835" max="14080" width="9.140625" style="561"/>
    <col min="14081" max="14081" width="5.85546875" style="561" customWidth="1"/>
    <col min="14082" max="14082" width="42" style="561" customWidth="1"/>
    <col min="14083" max="14083" width="13.5703125" style="561" customWidth="1"/>
    <col min="14084" max="14084" width="11.28515625" style="561" customWidth="1"/>
    <col min="14085" max="14085" width="13.28515625" style="561" customWidth="1"/>
    <col min="14086" max="14086" width="11.42578125" style="561" customWidth="1"/>
    <col min="14087" max="14087" width="9.140625" style="561"/>
    <col min="14088" max="14088" width="15.28515625" style="561" customWidth="1"/>
    <col min="14089" max="14089" width="7.85546875" style="561" customWidth="1"/>
    <col min="14090" max="14090" width="11" style="561" bestFit="1" customWidth="1"/>
    <col min="14091" max="14336" width="9.140625" style="561"/>
    <col min="14337" max="14337" width="5.85546875" style="561" customWidth="1"/>
    <col min="14338" max="14338" width="42" style="561" customWidth="1"/>
    <col min="14339" max="14339" width="13.5703125" style="561" customWidth="1"/>
    <col min="14340" max="14340" width="11.28515625" style="561" customWidth="1"/>
    <col min="14341" max="14341" width="13.28515625" style="561" customWidth="1"/>
    <col min="14342" max="14342" width="11.42578125" style="561" customWidth="1"/>
    <col min="14343" max="14343" width="9.140625" style="561"/>
    <col min="14344" max="14344" width="15.28515625" style="561" customWidth="1"/>
    <col min="14345" max="14345" width="7.85546875" style="561" customWidth="1"/>
    <col min="14346" max="14346" width="11" style="561" bestFit="1" customWidth="1"/>
    <col min="14347" max="14592" width="9.140625" style="561"/>
    <col min="14593" max="14593" width="5.85546875" style="561" customWidth="1"/>
    <col min="14594" max="14594" width="42" style="561" customWidth="1"/>
    <col min="14595" max="14595" width="13.5703125" style="561" customWidth="1"/>
    <col min="14596" max="14596" width="11.28515625" style="561" customWidth="1"/>
    <col min="14597" max="14597" width="13.28515625" style="561" customWidth="1"/>
    <col min="14598" max="14598" width="11.42578125" style="561" customWidth="1"/>
    <col min="14599" max="14599" width="9.140625" style="561"/>
    <col min="14600" max="14600" width="15.28515625" style="561" customWidth="1"/>
    <col min="14601" max="14601" width="7.85546875" style="561" customWidth="1"/>
    <col min="14602" max="14602" width="11" style="561" bestFit="1" customWidth="1"/>
    <col min="14603" max="14848" width="9.140625" style="561"/>
    <col min="14849" max="14849" width="5.85546875" style="561" customWidth="1"/>
    <col min="14850" max="14850" width="42" style="561" customWidth="1"/>
    <col min="14851" max="14851" width="13.5703125" style="561" customWidth="1"/>
    <col min="14852" max="14852" width="11.28515625" style="561" customWidth="1"/>
    <col min="14853" max="14853" width="13.28515625" style="561" customWidth="1"/>
    <col min="14854" max="14854" width="11.42578125" style="561" customWidth="1"/>
    <col min="14855" max="14855" width="9.140625" style="561"/>
    <col min="14856" max="14856" width="15.28515625" style="561" customWidth="1"/>
    <col min="14857" max="14857" width="7.85546875" style="561" customWidth="1"/>
    <col min="14858" max="14858" width="11" style="561" bestFit="1" customWidth="1"/>
    <col min="14859" max="15104" width="9.140625" style="561"/>
    <col min="15105" max="15105" width="5.85546875" style="561" customWidth="1"/>
    <col min="15106" max="15106" width="42" style="561" customWidth="1"/>
    <col min="15107" max="15107" width="13.5703125" style="561" customWidth="1"/>
    <col min="15108" max="15108" width="11.28515625" style="561" customWidth="1"/>
    <col min="15109" max="15109" width="13.28515625" style="561" customWidth="1"/>
    <col min="15110" max="15110" width="11.42578125" style="561" customWidth="1"/>
    <col min="15111" max="15111" width="9.140625" style="561"/>
    <col min="15112" max="15112" width="15.28515625" style="561" customWidth="1"/>
    <col min="15113" max="15113" width="7.85546875" style="561" customWidth="1"/>
    <col min="15114" max="15114" width="11" style="561" bestFit="1" customWidth="1"/>
    <col min="15115" max="15360" width="9.140625" style="561"/>
    <col min="15361" max="15361" width="5.85546875" style="561" customWidth="1"/>
    <col min="15362" max="15362" width="42" style="561" customWidth="1"/>
    <col min="15363" max="15363" width="13.5703125" style="561" customWidth="1"/>
    <col min="15364" max="15364" width="11.28515625" style="561" customWidth="1"/>
    <col min="15365" max="15365" width="13.28515625" style="561" customWidth="1"/>
    <col min="15366" max="15366" width="11.42578125" style="561" customWidth="1"/>
    <col min="15367" max="15367" width="9.140625" style="561"/>
    <col min="15368" max="15368" width="15.28515625" style="561" customWidth="1"/>
    <col min="15369" max="15369" width="7.85546875" style="561" customWidth="1"/>
    <col min="15370" max="15370" width="11" style="561" bestFit="1" customWidth="1"/>
    <col min="15371" max="15616" width="9.140625" style="561"/>
    <col min="15617" max="15617" width="5.85546875" style="561" customWidth="1"/>
    <col min="15618" max="15618" width="42" style="561" customWidth="1"/>
    <col min="15619" max="15619" width="13.5703125" style="561" customWidth="1"/>
    <col min="15620" max="15620" width="11.28515625" style="561" customWidth="1"/>
    <col min="15621" max="15621" width="13.28515625" style="561" customWidth="1"/>
    <col min="15622" max="15622" width="11.42578125" style="561" customWidth="1"/>
    <col min="15623" max="15623" width="9.140625" style="561"/>
    <col min="15624" max="15624" width="15.28515625" style="561" customWidth="1"/>
    <col min="15625" max="15625" width="7.85546875" style="561" customWidth="1"/>
    <col min="15626" max="15626" width="11" style="561" bestFit="1" customWidth="1"/>
    <col min="15627" max="15872" width="9.140625" style="561"/>
    <col min="15873" max="15873" width="5.85546875" style="561" customWidth="1"/>
    <col min="15874" max="15874" width="42" style="561" customWidth="1"/>
    <col min="15875" max="15875" width="13.5703125" style="561" customWidth="1"/>
    <col min="15876" max="15876" width="11.28515625" style="561" customWidth="1"/>
    <col min="15877" max="15877" width="13.28515625" style="561" customWidth="1"/>
    <col min="15878" max="15878" width="11.42578125" style="561" customWidth="1"/>
    <col min="15879" max="15879" width="9.140625" style="561"/>
    <col min="15880" max="15880" width="15.28515625" style="561" customWidth="1"/>
    <col min="15881" max="15881" width="7.85546875" style="561" customWidth="1"/>
    <col min="15882" max="15882" width="11" style="561" bestFit="1" customWidth="1"/>
    <col min="15883" max="16128" width="9.140625" style="561"/>
    <col min="16129" max="16129" width="5.85546875" style="561" customWidth="1"/>
    <col min="16130" max="16130" width="42" style="561" customWidth="1"/>
    <col min="16131" max="16131" width="13.5703125" style="561" customWidth="1"/>
    <col min="16132" max="16132" width="11.28515625" style="561" customWidth="1"/>
    <col min="16133" max="16133" width="13.28515625" style="561" customWidth="1"/>
    <col min="16134" max="16134" width="11.42578125" style="561" customWidth="1"/>
    <col min="16135" max="16135" width="9.140625" style="561"/>
    <col min="16136" max="16136" width="15.28515625" style="561" customWidth="1"/>
    <col min="16137" max="16137" width="7.85546875" style="561" customWidth="1"/>
    <col min="16138" max="16138" width="11" style="561" bestFit="1" customWidth="1"/>
    <col min="16139" max="16384" width="9.140625" style="561"/>
  </cols>
  <sheetData>
    <row r="1" spans="1:6">
      <c r="F1" s="562" t="s">
        <v>508</v>
      </c>
    </row>
    <row r="2" spans="1:6" ht="19.5" thickBot="1">
      <c r="A2" s="896" t="s">
        <v>617</v>
      </c>
      <c r="B2" s="896"/>
      <c r="C2" s="896"/>
      <c r="D2" s="896"/>
      <c r="E2" s="896"/>
      <c r="F2" s="896"/>
    </row>
    <row r="3" spans="1:6" ht="19.5" thickTop="1">
      <c r="A3" s="563" t="s">
        <v>659</v>
      </c>
      <c r="B3" s="564"/>
      <c r="C3" s="564"/>
      <c r="D3" s="564"/>
      <c r="E3" s="564"/>
      <c r="F3" s="564"/>
    </row>
    <row r="4" spans="1:6">
      <c r="A4" s="565" t="s">
        <v>655</v>
      </c>
      <c r="B4" s="566"/>
      <c r="C4" s="566"/>
      <c r="D4" s="566"/>
      <c r="E4" s="566"/>
      <c r="F4" s="566"/>
    </row>
    <row r="5" spans="1:6">
      <c r="A5" s="565" t="s">
        <v>656</v>
      </c>
      <c r="B5" s="566"/>
      <c r="C5" s="566"/>
      <c r="D5" s="566"/>
      <c r="E5" s="566"/>
      <c r="F5" s="566"/>
    </row>
    <row r="6" spans="1:6">
      <c r="A6" s="565" t="s">
        <v>667</v>
      </c>
      <c r="B6" s="565"/>
      <c r="C6" s="565"/>
      <c r="D6" s="566"/>
      <c r="E6" s="566"/>
      <c r="F6" s="566"/>
    </row>
    <row r="7" spans="1:6">
      <c r="A7" s="565" t="s">
        <v>675</v>
      </c>
      <c r="B7" s="567"/>
      <c r="C7" s="567"/>
      <c r="D7" s="568"/>
      <c r="E7" s="568"/>
      <c r="F7" s="568"/>
    </row>
    <row r="8" spans="1:6">
      <c r="A8" s="791" t="s">
        <v>619</v>
      </c>
      <c r="B8" s="567"/>
      <c r="C8" s="567"/>
      <c r="D8" s="568"/>
      <c r="E8" s="568"/>
      <c r="F8" s="568"/>
    </row>
    <row r="9" spans="1:6">
      <c r="A9" s="611"/>
      <c r="B9" s="792" t="s">
        <v>618</v>
      </c>
      <c r="C9" s="792"/>
      <c r="D9" s="793"/>
      <c r="E9" s="793"/>
      <c r="F9" s="793"/>
    </row>
    <row r="10" spans="1:6" ht="19.5" thickBot="1">
      <c r="F10" s="562" t="s">
        <v>1</v>
      </c>
    </row>
    <row r="11" spans="1:6" ht="19.5" thickTop="1">
      <c r="A11" s="820" t="s">
        <v>2</v>
      </c>
      <c r="B11" s="820" t="s">
        <v>3</v>
      </c>
      <c r="C11" s="820" t="s">
        <v>509</v>
      </c>
      <c r="D11" s="820" t="s">
        <v>510</v>
      </c>
      <c r="E11" s="820" t="s">
        <v>511</v>
      </c>
      <c r="F11" s="820" t="s">
        <v>9</v>
      </c>
    </row>
    <row r="12" spans="1:6" ht="19.5" thickBot="1">
      <c r="A12" s="571"/>
      <c r="B12" s="571"/>
      <c r="C12" s="571"/>
      <c r="D12" s="572">
        <v>7.0000000000000007E-2</v>
      </c>
      <c r="E12" s="571"/>
      <c r="F12" s="571"/>
    </row>
    <row r="13" spans="1:6" ht="19.5" thickTop="1">
      <c r="A13" s="863">
        <v>1</v>
      </c>
      <c r="B13" s="574" t="s">
        <v>620</v>
      </c>
      <c r="C13" s="575">
        <f>'ปร.4 ข(ห้องสมุด)'!I15</f>
        <v>105540</v>
      </c>
      <c r="D13" s="575">
        <f>C13*0.07</f>
        <v>7387.8000000000011</v>
      </c>
      <c r="E13" s="575">
        <f>C13+D13</f>
        <v>112927.8</v>
      </c>
      <c r="F13" s="576"/>
    </row>
    <row r="14" spans="1:6">
      <c r="A14" s="863">
        <v>2</v>
      </c>
      <c r="B14" s="574" t="s">
        <v>621</v>
      </c>
      <c r="C14" s="575">
        <f>'ปร.4 ข(อาหาร)'!I14</f>
        <v>1322500</v>
      </c>
      <c r="D14" s="575">
        <f>C14*0.07</f>
        <v>92575.000000000015</v>
      </c>
      <c r="E14" s="575">
        <f>C14+D14</f>
        <v>1415075</v>
      </c>
      <c r="F14" s="573"/>
    </row>
    <row r="15" spans="1:6">
      <c r="A15" s="863">
        <v>3</v>
      </c>
      <c r="B15" s="574" t="s">
        <v>661</v>
      </c>
      <c r="C15" s="575">
        <f>'ปร.4 ข(ระบบสารสนเทศ)'!I46</f>
        <v>1205580</v>
      </c>
      <c r="D15" s="575">
        <f>C15*0.07</f>
        <v>84390.6</v>
      </c>
      <c r="E15" s="575">
        <f>C15+D15</f>
        <v>1289970.6000000001</v>
      </c>
      <c r="F15" s="573"/>
    </row>
    <row r="16" spans="1:6">
      <c r="A16" s="573"/>
      <c r="B16" s="574"/>
      <c r="C16" s="573"/>
      <c r="D16" s="573"/>
      <c r="E16" s="573"/>
      <c r="F16" s="573"/>
    </row>
    <row r="17" spans="1:10">
      <c r="A17" s="573"/>
      <c r="B17" s="573"/>
      <c r="C17" s="573"/>
      <c r="D17" s="573"/>
      <c r="E17" s="573"/>
      <c r="F17" s="573"/>
    </row>
    <row r="18" spans="1:10">
      <c r="A18" s="573"/>
      <c r="B18" s="573"/>
      <c r="C18" s="573"/>
      <c r="D18" s="573"/>
      <c r="E18" s="573"/>
      <c r="F18" s="573"/>
    </row>
    <row r="19" spans="1:10">
      <c r="A19" s="573"/>
      <c r="B19" s="573"/>
      <c r="C19" s="573"/>
      <c r="D19" s="573"/>
      <c r="E19" s="573"/>
      <c r="F19" s="573"/>
    </row>
    <row r="20" spans="1:10" ht="19.5" thickBot="1">
      <c r="A20" s="577"/>
      <c r="B20" s="577"/>
      <c r="C20" s="577"/>
      <c r="D20" s="577"/>
      <c r="E20" s="577"/>
      <c r="F20" s="577"/>
    </row>
    <row r="21" spans="1:10" ht="20.25" thickTop="1" thickBot="1">
      <c r="A21" s="578"/>
      <c r="B21" s="579"/>
      <c r="C21" s="579"/>
      <c r="D21" s="580" t="s">
        <v>17</v>
      </c>
      <c r="E21" s="581">
        <f>SUM(E13:E20)</f>
        <v>2817973.4000000004</v>
      </c>
      <c r="F21" s="582"/>
    </row>
    <row r="22" spans="1:10" ht="19.5" thickTop="1">
      <c r="A22" s="579"/>
      <c r="B22" s="579"/>
      <c r="C22" s="579"/>
      <c r="D22" s="580"/>
      <c r="E22" s="794"/>
      <c r="F22" s="579"/>
    </row>
    <row r="23" spans="1:10">
      <c r="A23" s="895"/>
      <c r="B23" s="895"/>
      <c r="C23" s="895"/>
      <c r="D23" s="895"/>
      <c r="E23" s="895"/>
      <c r="F23" s="895"/>
    </row>
    <row r="24" spans="1:10" s="11" customFormat="1" ht="21" customHeight="1">
      <c r="A24" s="903" t="s">
        <v>595</v>
      </c>
      <c r="B24" s="903"/>
      <c r="C24" s="903"/>
      <c r="D24" s="903"/>
      <c r="E24" s="903"/>
      <c r="F24" s="903"/>
      <c r="G24" s="675"/>
      <c r="H24" s="676"/>
      <c r="I24" s="676"/>
      <c r="J24" s="674"/>
    </row>
    <row r="25" spans="1:10" s="11" customFormat="1" ht="21" customHeight="1">
      <c r="A25" s="674"/>
      <c r="B25" s="675"/>
      <c r="C25" s="675"/>
      <c r="D25" s="858"/>
      <c r="E25" s="858"/>
      <c r="F25" s="858"/>
      <c r="G25" s="675"/>
      <c r="H25" s="676"/>
      <c r="I25" s="676"/>
      <c r="J25" s="674"/>
    </row>
    <row r="26" spans="1:10" s="11" customFormat="1" ht="21" customHeight="1">
      <c r="A26" s="674"/>
      <c r="B26" s="675"/>
      <c r="C26" s="675"/>
      <c r="D26" s="858"/>
      <c r="E26" s="858"/>
      <c r="F26" s="858"/>
      <c r="G26" s="675"/>
      <c r="H26" s="676"/>
      <c r="I26" s="676"/>
      <c r="J26" s="674"/>
    </row>
    <row r="27" spans="1:10" s="11" customFormat="1" ht="21" customHeight="1">
      <c r="A27" s="902" t="s">
        <v>602</v>
      </c>
      <c r="B27" s="902"/>
      <c r="C27" s="902"/>
      <c r="D27" s="902"/>
      <c r="E27" s="902"/>
      <c r="F27" s="902"/>
      <c r="G27" s="675"/>
      <c r="H27" s="676"/>
      <c r="I27" s="676"/>
      <c r="J27" s="674"/>
    </row>
    <row r="28" spans="1:10" s="11" customFormat="1" ht="21" customHeight="1">
      <c r="A28" s="902" t="s">
        <v>598</v>
      </c>
      <c r="B28" s="902"/>
      <c r="C28" s="902"/>
      <c r="D28" s="902"/>
      <c r="E28" s="902"/>
      <c r="F28" s="902"/>
      <c r="G28" s="675"/>
      <c r="H28" s="676"/>
      <c r="I28" s="676"/>
      <c r="J28" s="674"/>
    </row>
    <row r="29" spans="1:10" s="11" customFormat="1" ht="21" customHeight="1">
      <c r="A29" s="674"/>
      <c r="B29" s="675"/>
      <c r="C29" s="675"/>
      <c r="D29" s="857"/>
      <c r="E29" s="857"/>
      <c r="F29" s="857"/>
      <c r="G29" s="675"/>
      <c r="H29" s="676"/>
      <c r="I29" s="676"/>
      <c r="J29" s="680"/>
    </row>
    <row r="30" spans="1:10" s="11" customFormat="1" ht="21" customHeight="1">
      <c r="A30" s="674"/>
      <c r="B30" s="675"/>
      <c r="C30" s="675"/>
      <c r="D30" s="675"/>
      <c r="E30" s="675"/>
      <c r="F30" s="675"/>
      <c r="G30" s="675"/>
      <c r="H30" s="676"/>
      <c r="I30" s="676"/>
      <c r="J30" s="680"/>
    </row>
    <row r="31" spans="1:10" s="11" customFormat="1" ht="21" customHeight="1">
      <c r="A31" s="674"/>
      <c r="B31" s="857" t="s">
        <v>603</v>
      </c>
      <c r="D31" s="902" t="s">
        <v>604</v>
      </c>
      <c r="E31" s="902"/>
      <c r="F31" s="675"/>
      <c r="G31" s="675"/>
      <c r="H31" s="676"/>
      <c r="I31" s="676"/>
      <c r="J31" s="680"/>
    </row>
    <row r="32" spans="1:10" s="11" customFormat="1" ht="21" customHeight="1">
      <c r="A32" s="674"/>
      <c r="B32" s="857" t="s">
        <v>599</v>
      </c>
      <c r="C32" s="675"/>
      <c r="D32" s="902" t="s">
        <v>599</v>
      </c>
      <c r="E32" s="902"/>
      <c r="F32" s="857"/>
      <c r="G32" s="675"/>
      <c r="H32" s="676"/>
      <c r="I32" s="676"/>
      <c r="J32" s="680"/>
    </row>
    <row r="33" spans="1:10" s="11" customFormat="1" ht="21" customHeight="1">
      <c r="A33" s="674"/>
      <c r="B33" s="675"/>
      <c r="C33" s="675"/>
      <c r="D33" s="675"/>
      <c r="E33" s="675"/>
      <c r="F33" s="675"/>
      <c r="G33" s="675"/>
      <c r="H33" s="676"/>
      <c r="I33" s="676"/>
      <c r="J33" s="680"/>
    </row>
    <row r="34" spans="1:10" s="11" customFormat="1" ht="21" customHeight="1">
      <c r="A34" s="674"/>
      <c r="B34" s="675"/>
      <c r="D34" s="675"/>
      <c r="E34" s="675"/>
      <c r="F34" s="675"/>
      <c r="G34" s="675"/>
      <c r="H34" s="676"/>
      <c r="I34" s="676"/>
      <c r="J34" s="680"/>
    </row>
    <row r="35" spans="1:10" s="11" customFormat="1" ht="21" customHeight="1">
      <c r="A35" s="674"/>
      <c r="B35" s="857" t="s">
        <v>600</v>
      </c>
      <c r="C35" s="675"/>
      <c r="D35" s="902" t="s">
        <v>605</v>
      </c>
      <c r="E35" s="902"/>
      <c r="F35" s="857"/>
      <c r="G35" s="675"/>
      <c r="H35" s="676"/>
      <c r="I35" s="676"/>
      <c r="J35" s="680"/>
    </row>
    <row r="36" spans="1:10" s="11" customFormat="1" ht="21" customHeight="1">
      <c r="A36" s="674"/>
      <c r="B36" s="857" t="s">
        <v>599</v>
      </c>
      <c r="C36" s="675"/>
      <c r="D36" s="902" t="s">
        <v>606</v>
      </c>
      <c r="E36" s="902"/>
      <c r="F36" s="675"/>
      <c r="G36" s="675"/>
      <c r="H36" s="676"/>
      <c r="I36" s="676"/>
      <c r="J36" s="680"/>
    </row>
    <row r="37" spans="1:10" s="11" customFormat="1" ht="21" customHeight="1">
      <c r="A37" s="674"/>
      <c r="B37" s="675"/>
      <c r="C37" s="902"/>
      <c r="D37" s="902"/>
      <c r="E37" s="902"/>
      <c r="F37" s="902"/>
      <c r="G37" s="675"/>
      <c r="H37" s="676"/>
      <c r="I37" s="676"/>
      <c r="J37" s="680"/>
    </row>
    <row r="38" spans="1:10" s="11" customFormat="1" ht="21" customHeight="1">
      <c r="A38" s="674"/>
      <c r="B38" s="675"/>
      <c r="C38" s="675"/>
      <c r="D38" s="679"/>
      <c r="E38" s="679"/>
      <c r="F38" s="679"/>
      <c r="G38" s="675"/>
      <c r="H38" s="676"/>
      <c r="I38" s="676"/>
      <c r="J38" s="680"/>
    </row>
    <row r="39" spans="1:10" s="11" customFormat="1" ht="21" customHeight="1">
      <c r="A39" s="674"/>
      <c r="B39" s="675"/>
      <c r="C39" s="905"/>
      <c r="D39" s="905"/>
      <c r="E39" s="905"/>
      <c r="F39" s="905"/>
      <c r="G39" s="675"/>
      <c r="H39" s="676"/>
      <c r="I39" s="676"/>
      <c r="J39" s="680"/>
    </row>
    <row r="40" spans="1:10" s="11" customFormat="1" ht="21" customHeight="1">
      <c r="A40" s="674"/>
      <c r="B40" s="675"/>
      <c r="C40" s="902"/>
      <c r="D40" s="902"/>
      <c r="E40" s="902"/>
      <c r="F40" s="902"/>
      <c r="G40" s="675"/>
      <c r="H40" s="676"/>
      <c r="I40" s="676"/>
      <c r="J40" s="680"/>
    </row>
  </sheetData>
  <mergeCells count="12">
    <mergeCell ref="C40:F40"/>
    <mergeCell ref="A2:F2"/>
    <mergeCell ref="A23:F23"/>
    <mergeCell ref="C39:F39"/>
    <mergeCell ref="C37:F37"/>
    <mergeCell ref="A24:F24"/>
    <mergeCell ref="A27:F27"/>
    <mergeCell ref="A28:F28"/>
    <mergeCell ref="D31:E31"/>
    <mergeCell ref="D32:E32"/>
    <mergeCell ref="D35:E35"/>
    <mergeCell ref="D36:E36"/>
  </mergeCells>
  <pageMargins left="0.59055118110236227" right="0.39370078740157483" top="0.86614173228346458" bottom="0.47244094488188981" header="0.51181102362204722" footer="0.27559055118110237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144"/>
  <sheetViews>
    <sheetView tabSelected="1" topLeftCell="A88" zoomScaleNormal="100" zoomScaleSheetLayoutView="100" workbookViewId="0">
      <selection activeCell="B78" sqref="B78"/>
    </sheetView>
  </sheetViews>
  <sheetFormatPr defaultRowHeight="24" customHeight="1"/>
  <cols>
    <col min="1" max="1" width="7" style="16" customWidth="1"/>
    <col min="2" max="2" width="74.5703125" style="14" customWidth="1"/>
    <col min="3" max="3" width="6.28515625" style="533" customWidth="1"/>
    <col min="4" max="4" width="5.85546875" style="16" customWidth="1"/>
    <col min="5" max="5" width="11" style="14" customWidth="1"/>
    <col min="6" max="6" width="12.7109375" style="536" customWidth="1"/>
    <col min="7" max="7" width="10" style="14" bestFit="1" customWidth="1"/>
    <col min="8" max="8" width="12" style="14" customWidth="1"/>
    <col min="9" max="9" width="14.85546875" style="536" customWidth="1"/>
    <col min="10" max="10" width="8.85546875" style="16" customWidth="1"/>
    <col min="11" max="12" width="9.140625" style="14"/>
    <col min="13" max="13" width="16.42578125" style="14" customWidth="1"/>
    <col min="14" max="16384" width="9.140625" style="14"/>
  </cols>
  <sheetData>
    <row r="1" spans="1:10" s="1" customFormat="1" ht="21" customHeight="1">
      <c r="A1" s="908" t="s">
        <v>0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1" customFormat="1" ht="21" customHeight="1">
      <c r="A2" s="2" t="s">
        <v>662</v>
      </c>
      <c r="B2" s="3"/>
      <c r="C2" s="4"/>
      <c r="D2" s="3"/>
      <c r="E2" s="3"/>
      <c r="F2" s="5"/>
      <c r="G2" s="3"/>
      <c r="H2" s="3"/>
      <c r="I2" s="5"/>
      <c r="J2" s="6"/>
    </row>
    <row r="3" spans="1:10" s="1" customFormat="1" ht="21" customHeight="1">
      <c r="A3" s="7" t="s">
        <v>657</v>
      </c>
      <c r="B3" s="3"/>
      <c r="C3" s="8"/>
      <c r="E3" s="9" t="s">
        <v>676</v>
      </c>
      <c r="F3" s="5"/>
      <c r="G3" s="3"/>
      <c r="H3" s="3"/>
      <c r="I3" s="5"/>
      <c r="J3" s="6"/>
    </row>
    <row r="4" spans="1:10" s="1" customFormat="1" ht="21" customHeight="1">
      <c r="A4" s="7" t="s">
        <v>658</v>
      </c>
      <c r="B4" s="3"/>
      <c r="C4" s="8"/>
      <c r="E4" s="9" t="s">
        <v>611</v>
      </c>
      <c r="F4" s="5"/>
      <c r="G4" s="3"/>
      <c r="H4" s="3"/>
      <c r="I4" s="5"/>
      <c r="J4" s="6"/>
    </row>
    <row r="5" spans="1:10" s="1" customFormat="1" ht="21" customHeight="1">
      <c r="A5" s="7"/>
      <c r="B5" s="3"/>
      <c r="C5" s="8"/>
      <c r="E5" s="11" t="s">
        <v>612</v>
      </c>
      <c r="F5" s="5"/>
      <c r="G5" s="3"/>
      <c r="H5" s="3"/>
      <c r="I5" s="5"/>
      <c r="J5" s="6"/>
    </row>
    <row r="6" spans="1:10" s="11" customFormat="1" ht="21" customHeight="1">
      <c r="A6" s="909" t="s">
        <v>18</v>
      </c>
      <c r="B6" s="909"/>
      <c r="C6" s="909"/>
      <c r="D6" s="909"/>
      <c r="E6" s="40"/>
      <c r="F6" s="40"/>
      <c r="G6" s="40"/>
      <c r="H6" s="40"/>
      <c r="I6" s="40"/>
      <c r="J6" s="12" t="s">
        <v>1</v>
      </c>
    </row>
    <row r="7" spans="1:10" s="16" customFormat="1" ht="21" customHeight="1">
      <c r="A7" s="910" t="s">
        <v>2</v>
      </c>
      <c r="B7" s="910" t="s">
        <v>3</v>
      </c>
      <c r="C7" s="911" t="s">
        <v>4</v>
      </c>
      <c r="D7" s="910" t="s">
        <v>5</v>
      </c>
      <c r="E7" s="910" t="s">
        <v>6</v>
      </c>
      <c r="F7" s="910"/>
      <c r="G7" s="910" t="s">
        <v>7</v>
      </c>
      <c r="H7" s="910"/>
      <c r="I7" s="491" t="s">
        <v>8</v>
      </c>
      <c r="J7" s="910" t="s">
        <v>9</v>
      </c>
    </row>
    <row r="8" spans="1:10" s="16" customFormat="1" ht="21" customHeight="1">
      <c r="A8" s="910"/>
      <c r="B8" s="910"/>
      <c r="C8" s="912"/>
      <c r="D8" s="910"/>
      <c r="E8" s="855" t="s">
        <v>10</v>
      </c>
      <c r="F8" s="865" t="s">
        <v>11</v>
      </c>
      <c r="G8" s="855" t="s">
        <v>10</v>
      </c>
      <c r="H8" s="855" t="s">
        <v>11</v>
      </c>
      <c r="I8" s="493" t="s">
        <v>12</v>
      </c>
      <c r="J8" s="910"/>
    </row>
    <row r="9" spans="1:10" s="16" customFormat="1" ht="21" customHeight="1">
      <c r="A9" s="636"/>
      <c r="B9" s="19" t="s">
        <v>524</v>
      </c>
      <c r="C9" s="837"/>
      <c r="D9" s="637"/>
      <c r="E9" s="636"/>
      <c r="F9" s="492"/>
      <c r="G9" s="636"/>
      <c r="H9" s="636"/>
      <c r="I9" s="493"/>
      <c r="J9" s="637"/>
    </row>
    <row r="10" spans="1:10" s="16" customFormat="1" ht="21" customHeight="1">
      <c r="A10" s="394">
        <v>1</v>
      </c>
      <c r="B10" s="496" t="s">
        <v>449</v>
      </c>
      <c r="C10" s="838"/>
      <c r="D10" s="51"/>
      <c r="E10" s="394"/>
      <c r="F10" s="494"/>
      <c r="G10" s="394"/>
      <c r="H10" s="394"/>
      <c r="I10" s="495"/>
      <c r="J10" s="394"/>
    </row>
    <row r="11" spans="1:10" s="16" customFormat="1" ht="21" customHeight="1">
      <c r="A11" s="51">
        <v>1.1000000000000001</v>
      </c>
      <c r="B11" s="52" t="s">
        <v>450</v>
      </c>
      <c r="C11" s="509">
        <v>47</v>
      </c>
      <c r="D11" s="51" t="s">
        <v>22</v>
      </c>
      <c r="E11" s="43">
        <v>0</v>
      </c>
      <c r="F11" s="43">
        <f>C11*E11</f>
        <v>0</v>
      </c>
      <c r="G11" s="43">
        <v>25</v>
      </c>
      <c r="H11" s="43">
        <f>C11*G11</f>
        <v>1175</v>
      </c>
      <c r="I11" s="43">
        <f>F11+H11</f>
        <v>1175</v>
      </c>
      <c r="J11" s="51"/>
    </row>
    <row r="12" spans="1:10" s="16" customFormat="1" ht="21" customHeight="1">
      <c r="A12" s="51">
        <v>1.2</v>
      </c>
      <c r="B12" s="52" t="s">
        <v>451</v>
      </c>
      <c r="C12" s="509">
        <v>71</v>
      </c>
      <c r="D12" s="51" t="s">
        <v>22</v>
      </c>
      <c r="E12" s="43">
        <v>0</v>
      </c>
      <c r="F12" s="43">
        <f>C12*E12</f>
        <v>0</v>
      </c>
      <c r="G12" s="43">
        <v>30</v>
      </c>
      <c r="H12" s="43">
        <f>C12*G12</f>
        <v>2130</v>
      </c>
      <c r="I12" s="43">
        <f>F12+H12</f>
        <v>2130</v>
      </c>
      <c r="J12" s="51"/>
    </row>
    <row r="13" spans="1:10" s="16" customFormat="1" ht="21" customHeight="1">
      <c r="A13" s="51">
        <v>1.3</v>
      </c>
      <c r="B13" s="52" t="s">
        <v>452</v>
      </c>
      <c r="C13" s="509">
        <v>26</v>
      </c>
      <c r="D13" s="51" t="s">
        <v>22</v>
      </c>
      <c r="E13" s="43">
        <v>0</v>
      </c>
      <c r="F13" s="43">
        <f>C13*E13</f>
        <v>0</v>
      </c>
      <c r="G13" s="43">
        <v>35</v>
      </c>
      <c r="H13" s="43">
        <f>C13*G13</f>
        <v>910</v>
      </c>
      <c r="I13" s="43">
        <f>F13+H13</f>
        <v>910</v>
      </c>
      <c r="J13" s="51"/>
    </row>
    <row r="14" spans="1:10" s="16" customFormat="1" ht="21" customHeight="1">
      <c r="A14" s="51">
        <v>1.4</v>
      </c>
      <c r="B14" s="52" t="s">
        <v>453</v>
      </c>
      <c r="C14" s="509">
        <v>3</v>
      </c>
      <c r="D14" s="51" t="s">
        <v>13</v>
      </c>
      <c r="E14" s="43">
        <v>0</v>
      </c>
      <c r="F14" s="43">
        <f>C14*E14</f>
        <v>0</v>
      </c>
      <c r="G14" s="43">
        <v>50</v>
      </c>
      <c r="H14" s="43">
        <f>C14*G14</f>
        <v>150</v>
      </c>
      <c r="I14" s="43">
        <f>F14+H14</f>
        <v>150</v>
      </c>
      <c r="J14" s="51"/>
    </row>
    <row r="15" spans="1:10" s="16" customFormat="1" ht="21" customHeight="1">
      <c r="A15" s="497"/>
      <c r="B15" s="429" t="s">
        <v>15</v>
      </c>
      <c r="C15" s="839"/>
      <c r="D15" s="498"/>
      <c r="E15" s="499"/>
      <c r="F15" s="500">
        <f>SUM(F11:F14)</f>
        <v>0</v>
      </c>
      <c r="G15" s="500"/>
      <c r="H15" s="500">
        <f>SUM(H11:H14)</f>
        <v>4365</v>
      </c>
      <c r="I15" s="500">
        <f>SUM(I11:I14)</f>
        <v>4365</v>
      </c>
      <c r="J15" s="501"/>
    </row>
    <row r="16" spans="1:10" s="380" customFormat="1" ht="21" customHeight="1">
      <c r="A16" s="447">
        <v>2</v>
      </c>
      <c r="B16" s="448" t="s">
        <v>303</v>
      </c>
      <c r="C16" s="840"/>
      <c r="D16" s="441"/>
      <c r="E16" s="449"/>
      <c r="F16" s="450"/>
      <c r="G16" s="451"/>
      <c r="H16" s="451"/>
      <c r="I16" s="452"/>
      <c r="J16" s="451"/>
    </row>
    <row r="17" spans="1:10" s="141" customFormat="1" ht="21" customHeight="1">
      <c r="A17" s="441"/>
      <c r="B17" s="468" t="s">
        <v>407</v>
      </c>
      <c r="C17" s="841"/>
      <c r="D17" s="462"/>
      <c r="E17" s="43">
        <v>0</v>
      </c>
      <c r="F17" s="43">
        <f t="shared" ref="F17:F23" si="0">C17*E17</f>
        <v>0</v>
      </c>
      <c r="G17" s="43">
        <v>0</v>
      </c>
      <c r="H17" s="43">
        <f t="shared" ref="H17:H23" si="1">C17*G17</f>
        <v>0</v>
      </c>
      <c r="I17" s="43">
        <f t="shared" ref="I17:I23" si="2">F17+H17</f>
        <v>0</v>
      </c>
      <c r="J17" s="463"/>
    </row>
    <row r="18" spans="1:10" s="381" customFormat="1" ht="21" customHeight="1">
      <c r="A18" s="441"/>
      <c r="B18" s="556" t="s">
        <v>494</v>
      </c>
      <c r="C18" s="842">
        <v>5090</v>
      </c>
      <c r="D18" s="465" t="s">
        <v>78</v>
      </c>
      <c r="E18" s="43">
        <v>24.6</v>
      </c>
      <c r="F18" s="43">
        <f t="shared" si="0"/>
        <v>125214</v>
      </c>
      <c r="G18" s="43">
        <v>10</v>
      </c>
      <c r="H18" s="43">
        <f t="shared" si="1"/>
        <v>50900</v>
      </c>
      <c r="I18" s="43">
        <f t="shared" si="2"/>
        <v>176114</v>
      </c>
      <c r="J18" s="455"/>
    </row>
    <row r="19" spans="1:10" s="381" customFormat="1" ht="21" customHeight="1">
      <c r="A19" s="441"/>
      <c r="B19" s="556" t="s">
        <v>496</v>
      </c>
      <c r="C19" s="842">
        <v>317</v>
      </c>
      <c r="D19" s="465" t="s">
        <v>78</v>
      </c>
      <c r="E19" s="43">
        <v>25.19</v>
      </c>
      <c r="F19" s="43">
        <f t="shared" si="0"/>
        <v>7985.2300000000005</v>
      </c>
      <c r="G19" s="43">
        <v>10</v>
      </c>
      <c r="H19" s="43">
        <f t="shared" si="1"/>
        <v>3170</v>
      </c>
      <c r="I19" s="43">
        <f t="shared" si="2"/>
        <v>11155.23</v>
      </c>
      <c r="J19" s="455"/>
    </row>
    <row r="20" spans="1:10" s="381" customFormat="1" ht="21" customHeight="1">
      <c r="A20" s="441"/>
      <c r="B20" s="557" t="s">
        <v>495</v>
      </c>
      <c r="C20" s="842">
        <v>239</v>
      </c>
      <c r="D20" s="465" t="s">
        <v>78</v>
      </c>
      <c r="E20" s="43">
        <v>19.84</v>
      </c>
      <c r="F20" s="43">
        <f t="shared" si="0"/>
        <v>4741.76</v>
      </c>
      <c r="G20" s="43">
        <v>10</v>
      </c>
      <c r="H20" s="43">
        <f t="shared" si="1"/>
        <v>2390</v>
      </c>
      <c r="I20" s="43">
        <f t="shared" si="2"/>
        <v>7131.76</v>
      </c>
      <c r="J20" s="455"/>
    </row>
    <row r="21" spans="1:10" s="141" customFormat="1" ht="21" customHeight="1">
      <c r="A21" s="441"/>
      <c r="B21" s="468" t="s">
        <v>497</v>
      </c>
      <c r="C21" s="841">
        <v>319</v>
      </c>
      <c r="D21" s="465" t="s">
        <v>78</v>
      </c>
      <c r="E21" s="43">
        <v>22.3</v>
      </c>
      <c r="F21" s="43">
        <f t="shared" si="0"/>
        <v>7113.7</v>
      </c>
      <c r="G21" s="43">
        <v>10</v>
      </c>
      <c r="H21" s="43">
        <f t="shared" si="1"/>
        <v>3190</v>
      </c>
      <c r="I21" s="43">
        <f t="shared" si="2"/>
        <v>10303.700000000001</v>
      </c>
      <c r="J21" s="463"/>
    </row>
    <row r="22" spans="1:10" s="141" customFormat="1" ht="21" customHeight="1">
      <c r="A22" s="441"/>
      <c r="B22" s="468" t="s">
        <v>504</v>
      </c>
      <c r="C22" s="841">
        <v>64</v>
      </c>
      <c r="D22" s="465" t="s">
        <v>13</v>
      </c>
      <c r="E22" s="43">
        <v>200</v>
      </c>
      <c r="F22" s="43">
        <f t="shared" ref="F22" si="3">C22*E22</f>
        <v>12800</v>
      </c>
      <c r="G22" s="43">
        <v>0</v>
      </c>
      <c r="H22" s="43">
        <f t="shared" ref="H22" si="4">C22*G22</f>
        <v>0</v>
      </c>
      <c r="I22" s="43">
        <f t="shared" ref="I22" si="5">F22+H22</f>
        <v>12800</v>
      </c>
      <c r="J22" s="463"/>
    </row>
    <row r="23" spans="1:10" s="381" customFormat="1" ht="21" customHeight="1">
      <c r="A23" s="441"/>
      <c r="B23" s="467" t="s">
        <v>408</v>
      </c>
      <c r="C23" s="842">
        <v>136</v>
      </c>
      <c r="D23" s="465" t="s">
        <v>22</v>
      </c>
      <c r="E23" s="43">
        <v>84</v>
      </c>
      <c r="F23" s="43">
        <f t="shared" si="0"/>
        <v>11424</v>
      </c>
      <c r="G23" s="43">
        <v>38</v>
      </c>
      <c r="H23" s="43">
        <f t="shared" si="1"/>
        <v>5168</v>
      </c>
      <c r="I23" s="43">
        <f t="shared" si="2"/>
        <v>16592</v>
      </c>
      <c r="J23" s="455"/>
    </row>
    <row r="24" spans="1:10" s="380" customFormat="1" ht="21" customHeight="1">
      <c r="A24" s="425"/>
      <c r="B24" s="425" t="s">
        <v>29</v>
      </c>
      <c r="C24" s="843"/>
      <c r="D24" s="426"/>
      <c r="E24" s="427"/>
      <c r="F24" s="428">
        <f>SUM(F17:F23)</f>
        <v>169278.69000000003</v>
      </c>
      <c r="G24" s="428"/>
      <c r="H24" s="427">
        <f>SUM(H17:H23)</f>
        <v>64818</v>
      </c>
      <c r="I24" s="428">
        <f>SUM(I17:I23)</f>
        <v>234096.69000000003</v>
      </c>
      <c r="J24" s="503"/>
    </row>
    <row r="25" spans="1:10" s="16" customFormat="1" ht="21" customHeight="1">
      <c r="A25" s="394">
        <v>3</v>
      </c>
      <c r="B25" s="395" t="s">
        <v>20</v>
      </c>
      <c r="C25" s="838"/>
      <c r="D25" s="79"/>
      <c r="E25" s="502"/>
      <c r="F25" s="398"/>
      <c r="G25" s="398"/>
      <c r="H25" s="398"/>
      <c r="I25" s="399"/>
      <c r="J25" s="400"/>
    </row>
    <row r="26" spans="1:10" s="16" customFormat="1" ht="21" customHeight="1">
      <c r="A26" s="51">
        <v>3.1</v>
      </c>
      <c r="B26" s="52" t="s">
        <v>21</v>
      </c>
      <c r="C26" s="838"/>
      <c r="D26" s="51"/>
      <c r="E26" s="394"/>
      <c r="F26" s="504"/>
      <c r="G26" s="415"/>
      <c r="H26" s="415"/>
      <c r="I26" s="505"/>
      <c r="J26" s="394"/>
    </row>
    <row r="27" spans="1:10" s="16" customFormat="1" ht="21" customHeight="1">
      <c r="A27" s="401"/>
      <c r="B27" s="53" t="s">
        <v>366</v>
      </c>
      <c r="C27" s="518">
        <v>25</v>
      </c>
      <c r="D27" s="401" t="s">
        <v>22</v>
      </c>
      <c r="E27" s="54">
        <v>1500</v>
      </c>
      <c r="F27" s="54">
        <f>C27*E27</f>
        <v>37500</v>
      </c>
      <c r="G27" s="54">
        <v>400</v>
      </c>
      <c r="H27" s="54">
        <f>C27*G27</f>
        <v>10000</v>
      </c>
      <c r="I27" s="54">
        <f>F27+H27</f>
        <v>47500</v>
      </c>
      <c r="J27" s="403"/>
    </row>
    <row r="28" spans="1:10" s="16" customFormat="1" ht="21" customHeight="1">
      <c r="A28" s="408"/>
      <c r="B28" s="649" t="s">
        <v>367</v>
      </c>
      <c r="C28" s="511"/>
      <c r="D28" s="408"/>
      <c r="E28" s="58"/>
      <c r="F28" s="58"/>
      <c r="G28" s="58"/>
      <c r="H28" s="58"/>
      <c r="I28" s="58"/>
      <c r="J28" s="409"/>
    </row>
    <row r="29" spans="1:10" s="16" customFormat="1" ht="21" customHeight="1">
      <c r="A29" s="401"/>
      <c r="B29" s="53" t="s">
        <v>368</v>
      </c>
      <c r="C29" s="518">
        <v>70</v>
      </c>
      <c r="D29" s="401" t="s">
        <v>22</v>
      </c>
      <c r="E29" s="54">
        <v>44</v>
      </c>
      <c r="F29" s="54">
        <f>C29*E29</f>
        <v>3080</v>
      </c>
      <c r="G29" s="54">
        <v>82</v>
      </c>
      <c r="H29" s="54">
        <f>C29*G29</f>
        <v>5740</v>
      </c>
      <c r="I29" s="54">
        <f>F29+H29</f>
        <v>8820</v>
      </c>
      <c r="J29" s="403"/>
    </row>
    <row r="30" spans="1:10" s="16" customFormat="1" ht="21" customHeight="1">
      <c r="A30" s="883"/>
      <c r="B30" s="884"/>
      <c r="C30" s="849"/>
      <c r="D30" s="883"/>
      <c r="E30" s="885"/>
      <c r="F30" s="885"/>
      <c r="G30" s="885"/>
      <c r="H30" s="885"/>
      <c r="I30" s="885"/>
      <c r="J30" s="886"/>
    </row>
    <row r="31" spans="1:10" s="16" customFormat="1" ht="21" customHeight="1">
      <c r="A31" s="408">
        <v>3.2</v>
      </c>
      <c r="B31" s="649" t="s">
        <v>23</v>
      </c>
      <c r="C31" s="511"/>
      <c r="D31" s="408"/>
      <c r="E31" s="58"/>
      <c r="F31" s="58"/>
      <c r="G31" s="58"/>
      <c r="H31" s="58"/>
      <c r="I31" s="58"/>
      <c r="J31" s="408"/>
    </row>
    <row r="32" spans="1:10" s="16" customFormat="1" ht="21" customHeight="1">
      <c r="A32" s="401"/>
      <c r="B32" s="53" t="s">
        <v>454</v>
      </c>
      <c r="C32" s="509">
        <v>21</v>
      </c>
      <c r="D32" s="51" t="s">
        <v>22</v>
      </c>
      <c r="E32" s="43">
        <v>0</v>
      </c>
      <c r="F32" s="43">
        <f>C32*E32</f>
        <v>0</v>
      </c>
      <c r="G32" s="43">
        <v>10</v>
      </c>
      <c r="H32" s="43">
        <f>C32*G32</f>
        <v>210</v>
      </c>
      <c r="I32" s="43">
        <f>F32+H32</f>
        <v>210</v>
      </c>
      <c r="J32" s="394"/>
    </row>
    <row r="33" spans="1:10" s="16" customFormat="1" ht="21" customHeight="1">
      <c r="A33" s="401"/>
      <c r="B33" s="53" t="s">
        <v>455</v>
      </c>
      <c r="C33" s="518">
        <v>20</v>
      </c>
      <c r="D33" s="401" t="s">
        <v>22</v>
      </c>
      <c r="E33" s="54">
        <v>513</v>
      </c>
      <c r="F33" s="54">
        <f>C33*E33</f>
        <v>10260</v>
      </c>
      <c r="G33" s="54">
        <v>130</v>
      </c>
      <c r="H33" s="54">
        <f>C33*G33</f>
        <v>2600</v>
      </c>
      <c r="I33" s="54">
        <f>F33+H33</f>
        <v>12860</v>
      </c>
      <c r="J33" s="407"/>
    </row>
    <row r="34" spans="1:10" s="16" customFormat="1" ht="21" customHeight="1">
      <c r="A34" s="404"/>
      <c r="B34" s="59" t="s">
        <v>372</v>
      </c>
      <c r="C34" s="511"/>
      <c r="D34" s="408"/>
      <c r="E34" s="58"/>
      <c r="F34" s="58"/>
      <c r="G34" s="58"/>
      <c r="H34" s="58"/>
      <c r="I34" s="58"/>
      <c r="J34" s="407"/>
    </row>
    <row r="35" spans="1:10" s="16" customFormat="1" ht="21" customHeight="1">
      <c r="A35" s="401"/>
      <c r="B35" s="53" t="s">
        <v>456</v>
      </c>
      <c r="C35" s="844">
        <v>17</v>
      </c>
      <c r="D35" s="404" t="s">
        <v>22</v>
      </c>
      <c r="E35" s="406">
        <v>318</v>
      </c>
      <c r="F35" s="406">
        <f>C35*E35</f>
        <v>5406</v>
      </c>
      <c r="G35" s="406">
        <v>100</v>
      </c>
      <c r="H35" s="406">
        <f>C35*G35</f>
        <v>1700</v>
      </c>
      <c r="I35" s="406">
        <f>F35+H35</f>
        <v>7106</v>
      </c>
      <c r="J35" s="403"/>
    </row>
    <row r="36" spans="1:10" s="16" customFormat="1" ht="21" customHeight="1">
      <c r="A36" s="404"/>
      <c r="B36" s="59" t="s">
        <v>374</v>
      </c>
      <c r="C36" s="844"/>
      <c r="D36" s="404"/>
      <c r="E36" s="406"/>
      <c r="F36" s="406"/>
      <c r="G36" s="406"/>
      <c r="H36" s="406"/>
      <c r="I36" s="406"/>
      <c r="J36" s="407"/>
    </row>
    <row r="37" spans="1:10" s="16" customFormat="1" ht="21" customHeight="1">
      <c r="A37" s="51">
        <v>3.3</v>
      </c>
      <c r="B37" s="52" t="s">
        <v>25</v>
      </c>
      <c r="C37" s="509"/>
      <c r="D37" s="51"/>
      <c r="E37" s="43"/>
      <c r="F37" s="43"/>
      <c r="G37" s="43"/>
      <c r="H37" s="43"/>
      <c r="I37" s="43"/>
      <c r="J37" s="51"/>
    </row>
    <row r="38" spans="1:10" s="16" customFormat="1" ht="21" customHeight="1">
      <c r="A38" s="401"/>
      <c r="B38" s="53" t="s">
        <v>457</v>
      </c>
      <c r="C38" s="518">
        <v>63</v>
      </c>
      <c r="D38" s="401" t="s">
        <v>22</v>
      </c>
      <c r="E38" s="54">
        <f>3094+92</f>
        <v>3186</v>
      </c>
      <c r="F38" s="54">
        <f>C38*E38</f>
        <v>200718</v>
      </c>
      <c r="G38" s="54">
        <f>198+61</f>
        <v>259</v>
      </c>
      <c r="H38" s="54">
        <f>C38*G38</f>
        <v>16317</v>
      </c>
      <c r="I38" s="54">
        <f>F38+H38</f>
        <v>217035</v>
      </c>
      <c r="J38" s="403"/>
    </row>
    <row r="39" spans="1:10" s="16" customFormat="1" ht="21" customHeight="1">
      <c r="A39" s="401"/>
      <c r="B39" s="53" t="s">
        <v>458</v>
      </c>
      <c r="C39" s="518">
        <v>29</v>
      </c>
      <c r="D39" s="401" t="s">
        <v>22</v>
      </c>
      <c r="E39" s="54">
        <f>378+5275+250</f>
        <v>5903</v>
      </c>
      <c r="F39" s="54">
        <f>C39*E39</f>
        <v>171187</v>
      </c>
      <c r="G39" s="54">
        <f>108+120+70+50</f>
        <v>348</v>
      </c>
      <c r="H39" s="54">
        <f>C39*G39</f>
        <v>10092</v>
      </c>
      <c r="I39" s="54">
        <f>F39+H39</f>
        <v>181279</v>
      </c>
      <c r="J39" s="403"/>
    </row>
    <row r="40" spans="1:10" s="381" customFormat="1" ht="21" customHeight="1">
      <c r="A40" s="441"/>
      <c r="B40" s="556" t="s">
        <v>506</v>
      </c>
      <c r="C40" s="842">
        <v>495</v>
      </c>
      <c r="D40" s="465" t="s">
        <v>78</v>
      </c>
      <c r="E40" s="43">
        <v>28.27</v>
      </c>
      <c r="F40" s="43">
        <f t="shared" ref="F40" si="6">C40*E40</f>
        <v>13993.65</v>
      </c>
      <c r="G40" s="43">
        <v>10</v>
      </c>
      <c r="H40" s="43">
        <f t="shared" ref="H40" si="7">C40*G40</f>
        <v>4950</v>
      </c>
      <c r="I40" s="43">
        <f t="shared" ref="I40" si="8">F40+H40</f>
        <v>18943.650000000001</v>
      </c>
      <c r="J40" s="455"/>
    </row>
    <row r="41" spans="1:10" s="16" customFormat="1" ht="21" customHeight="1">
      <c r="A41" s="51">
        <v>3.4</v>
      </c>
      <c r="B41" s="23" t="s">
        <v>26</v>
      </c>
      <c r="C41" s="509"/>
      <c r="D41" s="51"/>
      <c r="E41" s="43"/>
      <c r="F41" s="43"/>
      <c r="G41" s="43"/>
      <c r="H41" s="43"/>
      <c r="I41" s="43"/>
      <c r="J41" s="63"/>
    </row>
    <row r="42" spans="1:10" s="16" customFormat="1" ht="21" customHeight="1">
      <c r="A42" s="401"/>
      <c r="B42" s="410" t="s">
        <v>459</v>
      </c>
      <c r="C42" s="518">
        <v>1</v>
      </c>
      <c r="D42" s="401" t="s">
        <v>13</v>
      </c>
      <c r="E42" s="54">
        <v>30000</v>
      </c>
      <c r="F42" s="54">
        <f>C42*E42</f>
        <v>30000</v>
      </c>
      <c r="G42" s="54">
        <v>0</v>
      </c>
      <c r="H42" s="54">
        <f>C42*G42</f>
        <v>0</v>
      </c>
      <c r="I42" s="54">
        <f>F42+H42</f>
        <v>30000</v>
      </c>
      <c r="J42" s="411"/>
    </row>
    <row r="43" spans="1:10" s="16" customFormat="1" ht="21" customHeight="1">
      <c r="A43" s="401"/>
      <c r="B43" s="410" t="s">
        <v>460</v>
      </c>
      <c r="C43" s="518">
        <v>1</v>
      </c>
      <c r="D43" s="401" t="s">
        <v>13</v>
      </c>
      <c r="E43" s="54">
        <v>12000</v>
      </c>
      <c r="F43" s="54">
        <f t="shared" ref="F43" si="9">C43*E43</f>
        <v>12000</v>
      </c>
      <c r="G43" s="54">
        <v>0</v>
      </c>
      <c r="H43" s="54">
        <f t="shared" ref="H43" si="10">C43*G43</f>
        <v>0</v>
      </c>
      <c r="I43" s="54">
        <f t="shared" ref="I43" si="11">F43+H43</f>
        <v>12000</v>
      </c>
      <c r="J43" s="411"/>
    </row>
    <row r="44" spans="1:10" s="16" customFormat="1" ht="21" customHeight="1">
      <c r="A44" s="51">
        <v>3.5</v>
      </c>
      <c r="B44" s="52" t="s">
        <v>27</v>
      </c>
      <c r="C44" s="509"/>
      <c r="D44" s="51"/>
      <c r="E44" s="43"/>
      <c r="F44" s="43"/>
      <c r="G44" s="43"/>
      <c r="H44" s="43"/>
      <c r="I44" s="43"/>
      <c r="J44" s="51"/>
    </row>
    <row r="45" spans="1:10" s="16" customFormat="1" ht="21" customHeight="1">
      <c r="A45" s="51"/>
      <c r="B45" s="52" t="s">
        <v>35</v>
      </c>
      <c r="C45" s="509">
        <f>C26+C28+C29+C32</f>
        <v>91</v>
      </c>
      <c r="D45" s="51" t="s">
        <v>22</v>
      </c>
      <c r="E45" s="43">
        <v>54</v>
      </c>
      <c r="F45" s="43">
        <f>C45*E45</f>
        <v>4914</v>
      </c>
      <c r="G45" s="43">
        <v>28</v>
      </c>
      <c r="H45" s="43">
        <f>C45*G45</f>
        <v>2548</v>
      </c>
      <c r="I45" s="43">
        <f>F45+H45</f>
        <v>7462</v>
      </c>
      <c r="J45" s="394"/>
    </row>
    <row r="46" spans="1:10" s="381" customFormat="1" ht="21" customHeight="1">
      <c r="A46" s="441"/>
      <c r="B46" s="467" t="s">
        <v>441</v>
      </c>
      <c r="C46" s="842">
        <v>21</v>
      </c>
      <c r="D46" s="465" t="s">
        <v>22</v>
      </c>
      <c r="E46" s="43">
        <v>84</v>
      </c>
      <c r="F46" s="43">
        <f t="shared" ref="F46" si="12">C46*E46</f>
        <v>1764</v>
      </c>
      <c r="G46" s="43">
        <v>38</v>
      </c>
      <c r="H46" s="43">
        <f t="shared" ref="H46" si="13">C46*G46</f>
        <v>798</v>
      </c>
      <c r="I46" s="43">
        <f t="shared" ref="I46" si="14">F46+H46</f>
        <v>2562</v>
      </c>
      <c r="J46" s="455"/>
    </row>
    <row r="47" spans="1:10" s="16" customFormat="1" ht="21" customHeight="1">
      <c r="A47" s="51">
        <v>3.6</v>
      </c>
      <c r="B47" s="52" t="s">
        <v>461</v>
      </c>
      <c r="C47" s="509"/>
      <c r="D47" s="51"/>
      <c r="E47" s="43"/>
      <c r="F47" s="43"/>
      <c r="G47" s="43"/>
      <c r="H47" s="43"/>
      <c r="I47" s="43"/>
      <c r="J47" s="51"/>
    </row>
    <row r="48" spans="1:10" s="16" customFormat="1" ht="21" customHeight="1">
      <c r="A48" s="51"/>
      <c r="B48" s="52" t="s">
        <v>462</v>
      </c>
      <c r="C48" s="509">
        <v>12</v>
      </c>
      <c r="D48" s="51" t="s">
        <v>463</v>
      </c>
      <c r="E48" s="43">
        <v>2250</v>
      </c>
      <c r="F48" s="43">
        <f>C48*E48</f>
        <v>27000</v>
      </c>
      <c r="G48" s="43">
        <f>125+50</f>
        <v>175</v>
      </c>
      <c r="H48" s="43">
        <f>C48*G48</f>
        <v>2100</v>
      </c>
      <c r="I48" s="43">
        <f>F48+H48</f>
        <v>29100</v>
      </c>
      <c r="J48" s="394"/>
    </row>
    <row r="49" spans="1:10" s="16" customFormat="1" ht="21" customHeight="1">
      <c r="A49" s="51"/>
      <c r="B49" s="53" t="s">
        <v>464</v>
      </c>
      <c r="C49" s="509">
        <v>19</v>
      </c>
      <c r="D49" s="401" t="s">
        <v>24</v>
      </c>
      <c r="E49" s="43">
        <v>2000</v>
      </c>
      <c r="F49" s="43">
        <f>C49*E49</f>
        <v>38000</v>
      </c>
      <c r="G49" s="43">
        <v>600</v>
      </c>
      <c r="H49" s="43">
        <f>C49*G49</f>
        <v>11400</v>
      </c>
      <c r="I49" s="43">
        <f>F49+H49</f>
        <v>49400</v>
      </c>
      <c r="J49" s="394"/>
    </row>
    <row r="50" spans="1:10" s="16" customFormat="1" ht="21" customHeight="1">
      <c r="A50" s="44"/>
      <c r="B50" s="45" t="s">
        <v>354</v>
      </c>
      <c r="C50" s="845"/>
      <c r="D50" s="47"/>
      <c r="E50" s="506"/>
      <c r="F50" s="49">
        <f>SUM(F27:F49)</f>
        <v>555822.65</v>
      </c>
      <c r="G50" s="49"/>
      <c r="H50" s="49">
        <f>SUM(H27:H49)</f>
        <v>68455</v>
      </c>
      <c r="I50" s="49">
        <f>SUM(I27:I49)</f>
        <v>624277.65</v>
      </c>
      <c r="J50" s="50"/>
    </row>
    <row r="51" spans="1:10" s="72" customFormat="1" ht="21" customHeight="1">
      <c r="A51" s="64">
        <v>4</v>
      </c>
      <c r="B51" s="65" t="s">
        <v>28</v>
      </c>
      <c r="C51" s="846"/>
      <c r="D51" s="67"/>
      <c r="E51" s="507"/>
      <c r="F51" s="69"/>
      <c r="G51" s="69"/>
      <c r="H51" s="69"/>
      <c r="I51" s="70"/>
      <c r="J51" s="71"/>
    </row>
    <row r="52" spans="1:10" s="62" customFormat="1" ht="21" customHeight="1">
      <c r="A52" s="83">
        <v>4.0999999999999996</v>
      </c>
      <c r="B52" s="84" t="s">
        <v>332</v>
      </c>
      <c r="C52" s="511"/>
      <c r="D52" s="57"/>
      <c r="E52" s="512"/>
      <c r="F52" s="43"/>
      <c r="G52" s="43"/>
      <c r="H52" s="43"/>
      <c r="I52" s="43"/>
      <c r="J52" s="86"/>
    </row>
    <row r="53" spans="1:10" s="62" customFormat="1" ht="21" customHeight="1">
      <c r="A53" s="73"/>
      <c r="B53" s="61" t="s">
        <v>628</v>
      </c>
      <c r="C53" s="509">
        <v>1</v>
      </c>
      <c r="D53" s="79" t="s">
        <v>13</v>
      </c>
      <c r="E53" s="510">
        <v>22727</v>
      </c>
      <c r="F53" s="43">
        <f>C53*E53</f>
        <v>22727</v>
      </c>
      <c r="G53" s="43">
        <v>1000</v>
      </c>
      <c r="H53" s="43">
        <f>C53*G53</f>
        <v>1000</v>
      </c>
      <c r="I53" s="43">
        <f>F53+H53</f>
        <v>23727</v>
      </c>
      <c r="J53" s="82"/>
    </row>
    <row r="54" spans="1:10" s="62" customFormat="1" ht="21" customHeight="1">
      <c r="A54" s="83"/>
      <c r="B54" s="84" t="s">
        <v>629</v>
      </c>
      <c r="C54" s="511">
        <v>120</v>
      </c>
      <c r="D54" s="57" t="s">
        <v>308</v>
      </c>
      <c r="E54" s="512">
        <v>85</v>
      </c>
      <c r="F54" s="58">
        <f t="shared" ref="F54:F81" si="15">C54*E54</f>
        <v>10200</v>
      </c>
      <c r="G54" s="58">
        <v>25</v>
      </c>
      <c r="H54" s="58">
        <f t="shared" ref="H54:H81" si="16">C54*G54</f>
        <v>3000</v>
      </c>
      <c r="I54" s="58">
        <f t="shared" ref="I54:I81" si="17">F54+H54</f>
        <v>13200</v>
      </c>
      <c r="J54" s="86"/>
    </row>
    <row r="55" spans="1:10" s="62" customFormat="1" ht="21" customHeight="1">
      <c r="A55" s="73"/>
      <c r="B55" s="61" t="s">
        <v>630</v>
      </c>
      <c r="C55" s="509">
        <v>285</v>
      </c>
      <c r="D55" s="79" t="s">
        <v>308</v>
      </c>
      <c r="E55" s="510">
        <v>20</v>
      </c>
      <c r="F55" s="58">
        <f t="shared" si="15"/>
        <v>5700</v>
      </c>
      <c r="G55" s="43">
        <v>12</v>
      </c>
      <c r="H55" s="58">
        <f t="shared" si="16"/>
        <v>3420</v>
      </c>
      <c r="I55" s="58">
        <f t="shared" si="17"/>
        <v>9120</v>
      </c>
      <c r="J55" s="82"/>
    </row>
    <row r="56" spans="1:10" s="62" customFormat="1" ht="21" customHeight="1">
      <c r="A56" s="73"/>
      <c r="B56" s="61" t="s">
        <v>631</v>
      </c>
      <c r="C56" s="509">
        <v>30</v>
      </c>
      <c r="D56" s="79" t="s">
        <v>308</v>
      </c>
      <c r="E56" s="510">
        <v>125</v>
      </c>
      <c r="F56" s="43">
        <f t="shared" si="15"/>
        <v>3750</v>
      </c>
      <c r="G56" s="43">
        <v>38</v>
      </c>
      <c r="H56" s="43">
        <f t="shared" si="16"/>
        <v>1140</v>
      </c>
      <c r="I56" s="43">
        <f t="shared" si="17"/>
        <v>4890</v>
      </c>
      <c r="J56" s="82"/>
    </row>
    <row r="57" spans="1:10" s="62" customFormat="1" ht="21" customHeight="1">
      <c r="A57" s="703"/>
      <c r="B57" s="704"/>
      <c r="C57" s="737"/>
      <c r="D57" s="705"/>
      <c r="E57" s="891"/>
      <c r="F57" s="706"/>
      <c r="G57" s="706"/>
      <c r="H57" s="706"/>
      <c r="I57" s="706"/>
      <c r="J57" s="709"/>
    </row>
    <row r="58" spans="1:10" s="62" customFormat="1" ht="21" customHeight="1">
      <c r="A58" s="703"/>
      <c r="B58" s="704"/>
      <c r="C58" s="737"/>
      <c r="D58" s="705"/>
      <c r="E58" s="891"/>
      <c r="F58" s="706"/>
      <c r="G58" s="706"/>
      <c r="H58" s="706"/>
      <c r="I58" s="706"/>
      <c r="J58" s="709"/>
    </row>
    <row r="59" spans="1:10" s="62" customFormat="1" ht="21" customHeight="1">
      <c r="A59" s="73">
        <v>4.2</v>
      </c>
      <c r="B59" s="61" t="s">
        <v>333</v>
      </c>
      <c r="C59" s="509"/>
      <c r="D59" s="79"/>
      <c r="E59" s="43"/>
      <c r="F59" s="43"/>
      <c r="G59" s="43"/>
      <c r="H59" s="43"/>
      <c r="I59" s="43"/>
      <c r="J59" s="739"/>
    </row>
    <row r="60" spans="1:10" s="62" customFormat="1" ht="21" customHeight="1">
      <c r="A60" s="83"/>
      <c r="B60" s="84" t="s">
        <v>334</v>
      </c>
      <c r="C60" s="511"/>
      <c r="D60" s="57"/>
      <c r="E60" s="512"/>
      <c r="F60" s="58"/>
      <c r="G60" s="58"/>
      <c r="H60" s="58"/>
      <c r="I60" s="58"/>
      <c r="J60" s="86"/>
    </row>
    <row r="61" spans="1:10" s="62" customFormat="1" ht="21" customHeight="1">
      <c r="A61" s="83"/>
      <c r="B61" s="84" t="s">
        <v>632</v>
      </c>
      <c r="C61" s="511">
        <v>26</v>
      </c>
      <c r="D61" s="57" t="s">
        <v>13</v>
      </c>
      <c r="E61" s="58">
        <v>1033</v>
      </c>
      <c r="F61" s="58">
        <f t="shared" si="15"/>
        <v>26858</v>
      </c>
      <c r="G61" s="43">
        <v>115</v>
      </c>
      <c r="H61" s="58">
        <f t="shared" si="16"/>
        <v>2990</v>
      </c>
      <c r="I61" s="58">
        <f t="shared" si="17"/>
        <v>29848</v>
      </c>
      <c r="J61" s="87"/>
    </row>
    <row r="62" spans="1:10" s="62" customFormat="1" ht="21" customHeight="1">
      <c r="A62" s="83"/>
      <c r="B62" s="84" t="s">
        <v>633</v>
      </c>
      <c r="C62" s="511">
        <v>1</v>
      </c>
      <c r="D62" s="57" t="s">
        <v>13</v>
      </c>
      <c r="E62" s="58">
        <v>2050</v>
      </c>
      <c r="F62" s="58">
        <f t="shared" si="15"/>
        <v>2050</v>
      </c>
      <c r="G62" s="43">
        <v>115</v>
      </c>
      <c r="H62" s="58">
        <f t="shared" si="16"/>
        <v>115</v>
      </c>
      <c r="I62" s="58">
        <f t="shared" si="17"/>
        <v>2165</v>
      </c>
      <c r="J62" s="87"/>
    </row>
    <row r="63" spans="1:10" s="62" customFormat="1" ht="21" customHeight="1">
      <c r="A63" s="73"/>
      <c r="B63" s="61" t="s">
        <v>634</v>
      </c>
      <c r="C63" s="509">
        <v>4</v>
      </c>
      <c r="D63" s="79" t="s">
        <v>13</v>
      </c>
      <c r="E63" s="43">
        <v>3720</v>
      </c>
      <c r="F63" s="58">
        <f t="shared" si="15"/>
        <v>14880</v>
      </c>
      <c r="G63" s="43">
        <v>165</v>
      </c>
      <c r="H63" s="58">
        <f t="shared" si="16"/>
        <v>660</v>
      </c>
      <c r="I63" s="58">
        <f t="shared" si="17"/>
        <v>15540</v>
      </c>
      <c r="J63" s="80"/>
    </row>
    <row r="64" spans="1:10" s="62" customFormat="1" ht="21" customHeight="1">
      <c r="A64" s="73"/>
      <c r="B64" s="74" t="s">
        <v>626</v>
      </c>
      <c r="C64" s="847">
        <v>6</v>
      </c>
      <c r="D64" s="67" t="s">
        <v>13</v>
      </c>
      <c r="E64" s="508">
        <v>64</v>
      </c>
      <c r="F64" s="58">
        <f t="shared" si="15"/>
        <v>384</v>
      </c>
      <c r="G64" s="77">
        <v>80</v>
      </c>
      <c r="H64" s="58">
        <f t="shared" si="16"/>
        <v>480</v>
      </c>
      <c r="I64" s="58">
        <f t="shared" si="17"/>
        <v>864</v>
      </c>
      <c r="J64" s="78"/>
    </row>
    <row r="65" spans="1:10" s="62" customFormat="1" ht="21" customHeight="1">
      <c r="A65" s="73"/>
      <c r="B65" s="61" t="s">
        <v>336</v>
      </c>
      <c r="C65" s="509"/>
      <c r="D65" s="79"/>
      <c r="E65" s="43"/>
      <c r="F65" s="58"/>
      <c r="G65" s="43"/>
      <c r="H65" s="58"/>
      <c r="I65" s="58"/>
      <c r="J65" s="80"/>
    </row>
    <row r="66" spans="1:10" s="62" customFormat="1" ht="21" customHeight="1">
      <c r="A66" s="73"/>
      <c r="B66" s="61" t="s">
        <v>644</v>
      </c>
      <c r="C66" s="509">
        <v>3</v>
      </c>
      <c r="D66" s="79" t="s">
        <v>13</v>
      </c>
      <c r="E66" s="510">
        <v>6700</v>
      </c>
      <c r="F66" s="58">
        <f t="shared" si="15"/>
        <v>20100</v>
      </c>
      <c r="G66" s="43">
        <v>150</v>
      </c>
      <c r="H66" s="58">
        <f t="shared" si="16"/>
        <v>450</v>
      </c>
      <c r="I66" s="58">
        <f t="shared" si="17"/>
        <v>20550</v>
      </c>
      <c r="J66" s="82"/>
    </row>
    <row r="67" spans="1:10" s="62" customFormat="1" ht="21" customHeight="1">
      <c r="A67" s="83"/>
      <c r="B67" s="84" t="s">
        <v>337</v>
      </c>
      <c r="C67" s="511"/>
      <c r="D67" s="57"/>
      <c r="E67" s="512"/>
      <c r="F67" s="58"/>
      <c r="G67" s="58"/>
      <c r="H67" s="58"/>
      <c r="I67" s="58"/>
      <c r="J67" s="86"/>
    </row>
    <row r="68" spans="1:10" s="62" customFormat="1" ht="21" customHeight="1">
      <c r="A68" s="83"/>
      <c r="B68" s="84" t="s">
        <v>636</v>
      </c>
      <c r="C68" s="511">
        <v>12</v>
      </c>
      <c r="D68" s="57" t="s">
        <v>13</v>
      </c>
      <c r="E68" s="512">
        <v>220</v>
      </c>
      <c r="F68" s="58">
        <f t="shared" si="15"/>
        <v>2640</v>
      </c>
      <c r="G68" s="58">
        <v>90</v>
      </c>
      <c r="H68" s="58">
        <f t="shared" si="16"/>
        <v>1080</v>
      </c>
      <c r="I68" s="58">
        <f t="shared" si="17"/>
        <v>3720</v>
      </c>
      <c r="J68" s="86"/>
    </row>
    <row r="69" spans="1:10" s="62" customFormat="1" ht="21" customHeight="1">
      <c r="A69" s="83"/>
      <c r="B69" s="84" t="s">
        <v>338</v>
      </c>
      <c r="C69" s="511"/>
      <c r="D69" s="57"/>
      <c r="E69" s="512"/>
      <c r="F69" s="58"/>
      <c r="G69" s="43"/>
      <c r="H69" s="58"/>
      <c r="I69" s="58"/>
      <c r="J69" s="86"/>
    </row>
    <row r="70" spans="1:10" s="62" customFormat="1" ht="21" customHeight="1">
      <c r="A70" s="83"/>
      <c r="B70" s="84" t="s">
        <v>639</v>
      </c>
      <c r="C70" s="511">
        <v>2</v>
      </c>
      <c r="D70" s="57" t="s">
        <v>13</v>
      </c>
      <c r="E70" s="512">
        <v>140</v>
      </c>
      <c r="F70" s="58">
        <f t="shared" si="15"/>
        <v>280</v>
      </c>
      <c r="G70" s="58">
        <v>90</v>
      </c>
      <c r="H70" s="58">
        <f t="shared" si="16"/>
        <v>180</v>
      </c>
      <c r="I70" s="58">
        <f t="shared" si="17"/>
        <v>460</v>
      </c>
      <c r="J70" s="86"/>
    </row>
    <row r="71" spans="1:10" s="62" customFormat="1" ht="21" customHeight="1">
      <c r="A71" s="83"/>
      <c r="B71" s="84" t="s">
        <v>338</v>
      </c>
      <c r="C71" s="511"/>
      <c r="D71" s="57"/>
      <c r="E71" s="512"/>
      <c r="F71" s="58"/>
      <c r="G71" s="58"/>
      <c r="H71" s="58"/>
      <c r="I71" s="58"/>
      <c r="J71" s="86"/>
    </row>
    <row r="72" spans="1:10" s="62" customFormat="1" ht="21" customHeight="1">
      <c r="A72" s="73"/>
      <c r="B72" s="61" t="s">
        <v>623</v>
      </c>
      <c r="C72" s="509">
        <v>2</v>
      </c>
      <c r="D72" s="79" t="s">
        <v>13</v>
      </c>
      <c r="E72" s="510">
        <v>3000</v>
      </c>
      <c r="F72" s="58">
        <f t="shared" si="15"/>
        <v>6000</v>
      </c>
      <c r="G72" s="43">
        <v>300</v>
      </c>
      <c r="H72" s="58">
        <f t="shared" si="16"/>
        <v>600</v>
      </c>
      <c r="I72" s="58">
        <f t="shared" si="17"/>
        <v>6600</v>
      </c>
      <c r="J72" s="82"/>
    </row>
    <row r="73" spans="1:10" s="62" customFormat="1" ht="21" customHeight="1">
      <c r="A73" s="73"/>
      <c r="B73" s="61" t="s">
        <v>635</v>
      </c>
      <c r="C73" s="509">
        <v>8</v>
      </c>
      <c r="D73" s="79" t="s">
        <v>13</v>
      </c>
      <c r="E73" s="510">
        <v>225</v>
      </c>
      <c r="F73" s="58">
        <f t="shared" si="15"/>
        <v>1800</v>
      </c>
      <c r="G73" s="43">
        <v>22</v>
      </c>
      <c r="H73" s="58">
        <f t="shared" si="16"/>
        <v>176</v>
      </c>
      <c r="I73" s="58">
        <f t="shared" si="17"/>
        <v>1976</v>
      </c>
      <c r="J73" s="82"/>
    </row>
    <row r="74" spans="1:10" s="62" customFormat="1" ht="21" customHeight="1">
      <c r="A74" s="83">
        <v>4.3</v>
      </c>
      <c r="B74" s="84" t="s">
        <v>340</v>
      </c>
      <c r="C74" s="511"/>
      <c r="D74" s="57"/>
      <c r="E74" s="58"/>
      <c r="F74" s="58"/>
      <c r="G74" s="43"/>
      <c r="H74" s="58"/>
      <c r="I74" s="58"/>
      <c r="J74" s="87"/>
    </row>
    <row r="75" spans="1:10" s="62" customFormat="1" ht="21" customHeight="1">
      <c r="A75" s="73"/>
      <c r="B75" s="61" t="s">
        <v>342</v>
      </c>
      <c r="C75" s="509"/>
      <c r="D75" s="79"/>
      <c r="E75" s="510"/>
      <c r="F75" s="58"/>
      <c r="G75" s="43"/>
      <c r="H75" s="58"/>
      <c r="I75" s="58"/>
      <c r="J75" s="82"/>
    </row>
    <row r="76" spans="1:10" s="62" customFormat="1" ht="21" customHeight="1">
      <c r="A76" s="83"/>
      <c r="B76" s="84" t="s">
        <v>640</v>
      </c>
      <c r="C76" s="511">
        <v>51</v>
      </c>
      <c r="D76" s="57" t="s">
        <v>308</v>
      </c>
      <c r="E76" s="58">
        <v>25</v>
      </c>
      <c r="F76" s="58">
        <f t="shared" si="15"/>
        <v>1275</v>
      </c>
      <c r="G76" s="43">
        <v>22</v>
      </c>
      <c r="H76" s="58">
        <f t="shared" si="16"/>
        <v>1122</v>
      </c>
      <c r="I76" s="58">
        <f t="shared" si="17"/>
        <v>2397</v>
      </c>
      <c r="J76" s="87"/>
    </row>
    <row r="77" spans="1:10" s="62" customFormat="1" ht="21" customHeight="1">
      <c r="A77" s="83"/>
      <c r="B77" s="84" t="s">
        <v>641</v>
      </c>
      <c r="C77" s="511">
        <v>435</v>
      </c>
      <c r="D77" s="57" t="s">
        <v>308</v>
      </c>
      <c r="E77" s="58">
        <v>36</v>
      </c>
      <c r="F77" s="58">
        <f t="shared" si="15"/>
        <v>15660</v>
      </c>
      <c r="G77" s="43">
        <v>24</v>
      </c>
      <c r="H77" s="58">
        <f t="shared" si="16"/>
        <v>10440</v>
      </c>
      <c r="I77" s="58">
        <f t="shared" si="17"/>
        <v>26100</v>
      </c>
      <c r="J77" s="87"/>
    </row>
    <row r="78" spans="1:10" s="62" customFormat="1" ht="21" customHeight="1">
      <c r="A78" s="73"/>
      <c r="B78" s="61" t="s">
        <v>343</v>
      </c>
      <c r="C78" s="509"/>
      <c r="D78" s="79"/>
      <c r="E78" s="43"/>
      <c r="F78" s="58"/>
      <c r="G78" s="43"/>
      <c r="H78" s="58"/>
      <c r="I78" s="58"/>
      <c r="J78" s="80"/>
    </row>
    <row r="79" spans="1:10" s="62" customFormat="1" ht="21" customHeight="1">
      <c r="A79" s="73"/>
      <c r="B79" s="74" t="s">
        <v>630</v>
      </c>
      <c r="C79" s="847">
        <v>285</v>
      </c>
      <c r="D79" s="67" t="s">
        <v>308</v>
      </c>
      <c r="E79" s="508">
        <v>20</v>
      </c>
      <c r="F79" s="43">
        <f t="shared" si="15"/>
        <v>5700</v>
      </c>
      <c r="G79" s="77">
        <v>12</v>
      </c>
      <c r="H79" s="43">
        <f t="shared" si="16"/>
        <v>3420</v>
      </c>
      <c r="I79" s="43">
        <f t="shared" si="17"/>
        <v>9120</v>
      </c>
      <c r="J79" s="78"/>
    </row>
    <row r="80" spans="1:10" s="62" customFormat="1" ht="21" customHeight="1">
      <c r="A80" s="73"/>
      <c r="B80" s="61" t="s">
        <v>642</v>
      </c>
      <c r="C80" s="509">
        <v>855</v>
      </c>
      <c r="D80" s="79" t="s">
        <v>308</v>
      </c>
      <c r="E80" s="43">
        <v>12</v>
      </c>
      <c r="F80" s="58">
        <f t="shared" si="15"/>
        <v>10260</v>
      </c>
      <c r="G80" s="43">
        <v>10</v>
      </c>
      <c r="H80" s="58">
        <f t="shared" si="16"/>
        <v>8550</v>
      </c>
      <c r="I80" s="58">
        <f t="shared" si="17"/>
        <v>18810</v>
      </c>
      <c r="J80" s="80"/>
    </row>
    <row r="81" spans="1:10" s="62" customFormat="1" ht="21" customHeight="1">
      <c r="A81" s="73"/>
      <c r="B81" s="61" t="s">
        <v>643</v>
      </c>
      <c r="C81" s="509">
        <v>300</v>
      </c>
      <c r="D81" s="79" t="s">
        <v>308</v>
      </c>
      <c r="E81" s="510">
        <v>8</v>
      </c>
      <c r="F81" s="58">
        <f t="shared" si="15"/>
        <v>2400</v>
      </c>
      <c r="G81" s="43">
        <v>7</v>
      </c>
      <c r="H81" s="58">
        <f t="shared" si="16"/>
        <v>2100</v>
      </c>
      <c r="I81" s="58">
        <f t="shared" si="17"/>
        <v>4500</v>
      </c>
      <c r="J81" s="82"/>
    </row>
    <row r="82" spans="1:10" s="16" customFormat="1" ht="21" customHeight="1">
      <c r="A82" s="44"/>
      <c r="B82" s="45" t="s">
        <v>350</v>
      </c>
      <c r="C82" s="845"/>
      <c r="D82" s="47"/>
      <c r="E82" s="506"/>
      <c r="F82" s="49">
        <f>SUM(F53:F81)</f>
        <v>152664</v>
      </c>
      <c r="G82" s="49"/>
      <c r="H82" s="49">
        <f>SUM(H53:H81)</f>
        <v>40923</v>
      </c>
      <c r="I82" s="49">
        <f>SUM(I53:I81)</f>
        <v>193587</v>
      </c>
      <c r="J82" s="50"/>
    </row>
    <row r="83" spans="1:10" s="62" customFormat="1" ht="21" customHeight="1">
      <c r="A83" s="703"/>
      <c r="B83" s="704"/>
      <c r="C83" s="737"/>
      <c r="D83" s="705"/>
      <c r="E83" s="891"/>
      <c r="F83" s="706"/>
      <c r="G83" s="706"/>
      <c r="H83" s="706"/>
      <c r="I83" s="706"/>
      <c r="J83" s="709"/>
    </row>
    <row r="84" spans="1:10" s="62" customFormat="1" ht="21" customHeight="1">
      <c r="A84" s="703"/>
      <c r="B84" s="704"/>
      <c r="C84" s="737"/>
      <c r="D84" s="705"/>
      <c r="E84" s="891"/>
      <c r="F84" s="706"/>
      <c r="G84" s="706"/>
      <c r="H84" s="706"/>
      <c r="I84" s="706"/>
      <c r="J84" s="709"/>
    </row>
    <row r="85" spans="1:10" s="62" customFormat="1" ht="21" customHeight="1">
      <c r="A85" s="703"/>
      <c r="B85" s="704"/>
      <c r="C85" s="737"/>
      <c r="D85" s="705"/>
      <c r="E85" s="891"/>
      <c r="F85" s="706"/>
      <c r="G85" s="706"/>
      <c r="H85" s="706"/>
      <c r="I85" s="706"/>
      <c r="J85" s="709"/>
    </row>
    <row r="86" spans="1:10" s="62" customFormat="1" ht="21" customHeight="1">
      <c r="A86" s="703"/>
      <c r="B86" s="704"/>
      <c r="C86" s="737"/>
      <c r="D86" s="705"/>
      <c r="E86" s="891"/>
      <c r="F86" s="706"/>
      <c r="G86" s="706"/>
      <c r="H86" s="706"/>
      <c r="I86" s="706"/>
      <c r="J86" s="709"/>
    </row>
    <row r="87" spans="1:10" s="16" customFormat="1" ht="21" customHeight="1">
      <c r="A87" s="409">
        <v>5</v>
      </c>
      <c r="B87" s="887" t="s">
        <v>465</v>
      </c>
      <c r="C87" s="888"/>
      <c r="D87" s="57"/>
      <c r="E87" s="889"/>
      <c r="F87" s="399"/>
      <c r="G87" s="399"/>
      <c r="H87" s="399"/>
      <c r="I87" s="399"/>
      <c r="J87" s="890"/>
    </row>
    <row r="88" spans="1:10" s="62" customFormat="1" ht="21" customHeight="1">
      <c r="A88" s="51">
        <v>5.0999999999999996</v>
      </c>
      <c r="B88" s="52" t="s">
        <v>466</v>
      </c>
      <c r="C88" s="509"/>
      <c r="D88" s="79"/>
      <c r="E88" s="510"/>
      <c r="F88" s="43"/>
      <c r="G88" s="43"/>
      <c r="H88" s="43"/>
      <c r="I88" s="43"/>
      <c r="J88" s="63"/>
    </row>
    <row r="89" spans="1:10" s="62" customFormat="1" ht="21" customHeight="1">
      <c r="A89" s="401"/>
      <c r="B89" s="517" t="s">
        <v>467</v>
      </c>
      <c r="C89" s="518">
        <v>1</v>
      </c>
      <c r="D89" s="519" t="s">
        <v>13</v>
      </c>
      <c r="E89" s="54">
        <v>2960</v>
      </c>
      <c r="F89" s="54">
        <f>C89*E89</f>
        <v>2960</v>
      </c>
      <c r="G89" s="54">
        <v>800</v>
      </c>
      <c r="H89" s="54">
        <f>C89*G89</f>
        <v>800</v>
      </c>
      <c r="I89" s="54">
        <f>F89+H89</f>
        <v>3760</v>
      </c>
      <c r="J89" s="411"/>
    </row>
    <row r="90" spans="1:10" s="62" customFormat="1" ht="21" customHeight="1">
      <c r="A90" s="408"/>
      <c r="B90" s="520" t="s">
        <v>468</v>
      </c>
      <c r="C90" s="511"/>
      <c r="D90" s="57"/>
      <c r="E90" s="512"/>
      <c r="F90" s="58"/>
      <c r="G90" s="58"/>
      <c r="H90" s="58"/>
      <c r="I90" s="58"/>
      <c r="J90" s="521"/>
    </row>
    <row r="91" spans="1:10" s="62" customFormat="1" ht="21" customHeight="1">
      <c r="A91" s="401"/>
      <c r="B91" s="522" t="s">
        <v>469</v>
      </c>
      <c r="C91" s="518">
        <v>1</v>
      </c>
      <c r="D91" s="519" t="s">
        <v>13</v>
      </c>
      <c r="E91" s="54">
        <v>4980</v>
      </c>
      <c r="F91" s="54">
        <f>C91*E91</f>
        <v>4980</v>
      </c>
      <c r="G91" s="54">
        <v>1500</v>
      </c>
      <c r="H91" s="54">
        <f>C91*G91</f>
        <v>1500</v>
      </c>
      <c r="I91" s="54">
        <f>F91+H91</f>
        <v>6480</v>
      </c>
      <c r="J91" s="411"/>
    </row>
    <row r="92" spans="1:10" s="62" customFormat="1" ht="21" customHeight="1">
      <c r="A92" s="408"/>
      <c r="B92" s="523" t="s">
        <v>470</v>
      </c>
      <c r="C92" s="511"/>
      <c r="D92" s="57"/>
      <c r="E92" s="512"/>
      <c r="F92" s="58"/>
      <c r="G92" s="58"/>
      <c r="H92" s="58"/>
      <c r="I92" s="58"/>
      <c r="J92" s="521"/>
    </row>
    <row r="93" spans="1:10" s="62" customFormat="1" ht="21" customHeight="1">
      <c r="A93" s="401"/>
      <c r="B93" s="522" t="s">
        <v>471</v>
      </c>
      <c r="C93" s="518">
        <v>1</v>
      </c>
      <c r="D93" s="519" t="s">
        <v>13</v>
      </c>
      <c r="E93" s="54">
        <v>1770</v>
      </c>
      <c r="F93" s="54">
        <f>C93*E93</f>
        <v>1770</v>
      </c>
      <c r="G93" s="54">
        <v>530</v>
      </c>
      <c r="H93" s="54">
        <f>C93*G93</f>
        <v>530</v>
      </c>
      <c r="I93" s="54">
        <f>F93+H93</f>
        <v>2300</v>
      </c>
      <c r="J93" s="411"/>
    </row>
    <row r="94" spans="1:10" s="62" customFormat="1" ht="21" customHeight="1">
      <c r="A94" s="408"/>
      <c r="B94" s="523" t="s">
        <v>470</v>
      </c>
      <c r="C94" s="511"/>
      <c r="D94" s="57"/>
      <c r="E94" s="512"/>
      <c r="F94" s="58"/>
      <c r="G94" s="58"/>
      <c r="H94" s="58"/>
      <c r="I94" s="58"/>
      <c r="J94" s="521"/>
    </row>
    <row r="95" spans="1:10" s="62" customFormat="1" ht="21" customHeight="1">
      <c r="A95" s="401"/>
      <c r="B95" s="522" t="s">
        <v>472</v>
      </c>
      <c r="C95" s="518">
        <v>1</v>
      </c>
      <c r="D95" s="519" t="s">
        <v>13</v>
      </c>
      <c r="E95" s="54">
        <v>4000</v>
      </c>
      <c r="F95" s="54">
        <f>C95*E95</f>
        <v>4000</v>
      </c>
      <c r="G95" s="54">
        <v>0</v>
      </c>
      <c r="H95" s="54">
        <f>C95*G95</f>
        <v>0</v>
      </c>
      <c r="I95" s="54">
        <f>F95+H95</f>
        <v>4000</v>
      </c>
      <c r="J95" s="411"/>
    </row>
    <row r="96" spans="1:10" s="62" customFormat="1" ht="21" customHeight="1">
      <c r="A96" s="404"/>
      <c r="B96" s="523" t="s">
        <v>473</v>
      </c>
      <c r="C96" s="844"/>
      <c r="D96" s="524"/>
      <c r="E96" s="525"/>
      <c r="F96" s="406"/>
      <c r="G96" s="406"/>
      <c r="H96" s="406"/>
      <c r="I96" s="406"/>
      <c r="J96" s="526"/>
    </row>
    <row r="97" spans="1:13" s="62" customFormat="1" ht="21" customHeight="1">
      <c r="A97" s="401">
        <v>5.2</v>
      </c>
      <c r="B97" s="522" t="s">
        <v>474</v>
      </c>
      <c r="C97" s="518">
        <v>1</v>
      </c>
      <c r="D97" s="519" t="s">
        <v>13</v>
      </c>
      <c r="E97" s="54">
        <v>35000</v>
      </c>
      <c r="F97" s="54">
        <f>C97*E97</f>
        <v>35000</v>
      </c>
      <c r="G97" s="54">
        <v>0</v>
      </c>
      <c r="H97" s="54">
        <f>C97*G97</f>
        <v>0</v>
      </c>
      <c r="I97" s="54">
        <f>F97+H97</f>
        <v>35000</v>
      </c>
      <c r="J97" s="411"/>
    </row>
    <row r="98" spans="1:13" s="62" customFormat="1" ht="21" customHeight="1">
      <c r="A98" s="404"/>
      <c r="B98" s="527" t="s">
        <v>475</v>
      </c>
      <c r="C98" s="844"/>
      <c r="D98" s="524"/>
      <c r="E98" s="525"/>
      <c r="F98" s="406"/>
      <c r="G98" s="406"/>
      <c r="H98" s="406"/>
      <c r="I98" s="406"/>
      <c r="J98" s="526"/>
    </row>
    <row r="99" spans="1:13" s="16" customFormat="1" ht="21" customHeight="1">
      <c r="A99" s="497"/>
      <c r="B99" s="429" t="s">
        <v>351</v>
      </c>
      <c r="C99" s="839"/>
      <c r="D99" s="498"/>
      <c r="E99" s="499"/>
      <c r="F99" s="500">
        <f>SUM(F89:F98)</f>
        <v>48710</v>
      </c>
      <c r="G99" s="500"/>
      <c r="H99" s="500">
        <f>SUM(H89:H98)</f>
        <v>2830</v>
      </c>
      <c r="I99" s="500">
        <f>SUM(I89:I98)</f>
        <v>51540</v>
      </c>
      <c r="J99" s="501"/>
    </row>
    <row r="100" spans="1:13" s="93" customFormat="1" ht="21" customHeight="1">
      <c r="A100" s="431">
        <v>6</v>
      </c>
      <c r="B100" s="432" t="s">
        <v>615</v>
      </c>
      <c r="C100" s="848"/>
      <c r="D100" s="434"/>
      <c r="E100" s="435"/>
      <c r="F100" s="17"/>
      <c r="G100" s="436"/>
      <c r="H100" s="436"/>
      <c r="I100" s="17"/>
      <c r="J100" s="436"/>
    </row>
    <row r="101" spans="1:13" s="13" customFormat="1" ht="21" customHeight="1">
      <c r="A101" s="659"/>
      <c r="B101" s="52" t="s">
        <v>476</v>
      </c>
      <c r="C101" s="849">
        <v>1</v>
      </c>
      <c r="D101" s="401" t="s">
        <v>13</v>
      </c>
      <c r="E101" s="513">
        <v>50000</v>
      </c>
      <c r="F101" s="514">
        <f t="shared" ref="F101:F108" si="18">C101*E101</f>
        <v>50000</v>
      </c>
      <c r="G101" s="528">
        <v>0</v>
      </c>
      <c r="H101" s="514">
        <f t="shared" ref="H101:H108" si="19">C101*G101</f>
        <v>0</v>
      </c>
      <c r="I101" s="528">
        <f t="shared" ref="I101:I108" si="20">F101+H101</f>
        <v>50000</v>
      </c>
      <c r="J101" s="439"/>
    </row>
    <row r="102" spans="1:13" s="13" customFormat="1" ht="21" customHeight="1">
      <c r="A102" s="440"/>
      <c r="B102" s="52" t="s">
        <v>477</v>
      </c>
      <c r="C102" s="509">
        <v>1</v>
      </c>
      <c r="D102" s="51" t="s">
        <v>478</v>
      </c>
      <c r="E102" s="515">
        <v>48750</v>
      </c>
      <c r="F102" s="516">
        <f t="shared" si="18"/>
        <v>48750</v>
      </c>
      <c r="G102" s="516">
        <v>0</v>
      </c>
      <c r="H102" s="516">
        <f t="shared" si="19"/>
        <v>0</v>
      </c>
      <c r="I102" s="516">
        <f t="shared" si="20"/>
        <v>48750</v>
      </c>
      <c r="J102" s="439"/>
    </row>
    <row r="103" spans="1:13" s="13" customFormat="1" ht="21" customHeight="1">
      <c r="A103" s="18"/>
      <c r="B103" s="52" t="s">
        <v>479</v>
      </c>
      <c r="C103" s="509">
        <v>1</v>
      </c>
      <c r="D103" s="401" t="s">
        <v>478</v>
      </c>
      <c r="E103" s="529">
        <v>195000</v>
      </c>
      <c r="F103" s="529">
        <f t="shared" si="18"/>
        <v>195000</v>
      </c>
      <c r="G103" s="529">
        <v>0</v>
      </c>
      <c r="H103" s="529">
        <f t="shared" si="19"/>
        <v>0</v>
      </c>
      <c r="I103" s="530">
        <f t="shared" si="20"/>
        <v>195000</v>
      </c>
      <c r="J103" s="441"/>
    </row>
    <row r="104" spans="1:13" s="13" customFormat="1" ht="21" customHeight="1">
      <c r="A104" s="475"/>
      <c r="B104" s="52" t="s">
        <v>480</v>
      </c>
      <c r="C104" s="509">
        <v>1</v>
      </c>
      <c r="D104" s="401" t="s">
        <v>478</v>
      </c>
      <c r="E104" s="513">
        <v>125000</v>
      </c>
      <c r="F104" s="514">
        <f t="shared" si="18"/>
        <v>125000</v>
      </c>
      <c r="G104" s="528">
        <v>0</v>
      </c>
      <c r="H104" s="514">
        <f t="shared" si="19"/>
        <v>0</v>
      </c>
      <c r="I104" s="528">
        <f t="shared" si="20"/>
        <v>125000</v>
      </c>
      <c r="J104" s="439"/>
    </row>
    <row r="105" spans="1:13" s="13" customFormat="1" ht="21" customHeight="1">
      <c r="A105" s="440"/>
      <c r="B105" s="52" t="s">
        <v>481</v>
      </c>
      <c r="C105" s="509">
        <v>1</v>
      </c>
      <c r="D105" s="401" t="s">
        <v>478</v>
      </c>
      <c r="E105" s="515">
        <v>118000</v>
      </c>
      <c r="F105" s="516">
        <f t="shared" si="18"/>
        <v>118000</v>
      </c>
      <c r="G105" s="516">
        <v>0</v>
      </c>
      <c r="H105" s="516">
        <f t="shared" si="19"/>
        <v>0</v>
      </c>
      <c r="I105" s="516">
        <f t="shared" si="20"/>
        <v>118000</v>
      </c>
      <c r="J105" s="439"/>
    </row>
    <row r="106" spans="1:13" s="13" customFormat="1" ht="21" customHeight="1">
      <c r="A106" s="18"/>
      <c r="B106" s="52" t="s">
        <v>482</v>
      </c>
      <c r="C106" s="509">
        <v>1</v>
      </c>
      <c r="D106" s="401" t="s">
        <v>478</v>
      </c>
      <c r="E106" s="529">
        <v>90000</v>
      </c>
      <c r="F106" s="529">
        <f t="shared" si="18"/>
        <v>90000</v>
      </c>
      <c r="G106" s="529">
        <v>0</v>
      </c>
      <c r="H106" s="529">
        <f t="shared" si="19"/>
        <v>0</v>
      </c>
      <c r="I106" s="530">
        <f t="shared" si="20"/>
        <v>90000</v>
      </c>
      <c r="J106" s="441"/>
    </row>
    <row r="107" spans="1:13" s="13" customFormat="1" ht="21" customHeight="1">
      <c r="A107" s="795"/>
      <c r="B107" s="52" t="s">
        <v>483</v>
      </c>
      <c r="C107" s="509">
        <v>1</v>
      </c>
      <c r="D107" s="401" t="s">
        <v>478</v>
      </c>
      <c r="E107" s="513">
        <v>192000</v>
      </c>
      <c r="F107" s="514">
        <f t="shared" si="18"/>
        <v>192000</v>
      </c>
      <c r="G107" s="528">
        <v>0</v>
      </c>
      <c r="H107" s="514">
        <f t="shared" si="19"/>
        <v>0</v>
      </c>
      <c r="I107" s="528">
        <f t="shared" si="20"/>
        <v>192000</v>
      </c>
      <c r="J107" s="439"/>
    </row>
    <row r="108" spans="1:13" s="13" customFormat="1" ht="21" customHeight="1">
      <c r="A108" s="440"/>
      <c r="B108" s="52" t="s">
        <v>484</v>
      </c>
      <c r="C108" s="509">
        <v>1</v>
      </c>
      <c r="D108" s="51" t="s">
        <v>478</v>
      </c>
      <c r="E108" s="515">
        <v>45000</v>
      </c>
      <c r="F108" s="516">
        <f t="shared" si="18"/>
        <v>45000</v>
      </c>
      <c r="G108" s="516">
        <v>0</v>
      </c>
      <c r="H108" s="516">
        <f t="shared" si="19"/>
        <v>0</v>
      </c>
      <c r="I108" s="516">
        <f t="shared" si="20"/>
        <v>45000</v>
      </c>
      <c r="J108" s="439"/>
    </row>
    <row r="109" spans="1:13" s="13" customFormat="1" ht="21" customHeight="1">
      <c r="A109" s="425"/>
      <c r="B109" s="425" t="s">
        <v>352</v>
      </c>
      <c r="C109" s="839"/>
      <c r="D109" s="429"/>
      <c r="E109" s="531"/>
      <c r="F109" s="531">
        <f>SUM(F100:F108)</f>
        <v>863750</v>
      </c>
      <c r="G109" s="531"/>
      <c r="H109" s="531"/>
      <c r="I109" s="531">
        <f>SUM(I101:I108)</f>
        <v>863750</v>
      </c>
      <c r="J109" s="503"/>
    </row>
    <row r="110" spans="1:13" s="13" customFormat="1" ht="21" customHeight="1">
      <c r="A110" s="426"/>
      <c r="B110" s="425" t="s">
        <v>610</v>
      </c>
      <c r="C110" s="839"/>
      <c r="D110" s="425"/>
      <c r="E110" s="446"/>
      <c r="F110" s="427"/>
      <c r="G110" s="428"/>
      <c r="H110" s="427"/>
      <c r="I110" s="427">
        <f>I15+I24+I50+I82+I99+I109</f>
        <v>1971616.34</v>
      </c>
      <c r="J110" s="426"/>
      <c r="M110" s="655"/>
    </row>
    <row r="111" spans="1:13" ht="21" customHeight="1">
      <c r="A111" s="94"/>
      <c r="B111" s="95"/>
      <c r="C111" s="737"/>
      <c r="D111" s="95"/>
      <c r="E111" s="95"/>
      <c r="F111" s="95"/>
      <c r="G111" s="97"/>
      <c r="H111" s="98" t="s">
        <v>30</v>
      </c>
      <c r="I111" s="99">
        <v>1.2828999999999999</v>
      </c>
      <c r="J111" s="95"/>
    </row>
    <row r="112" spans="1:13" ht="21" customHeight="1">
      <c r="A112" s="94"/>
      <c r="B112" s="100"/>
      <c r="C112" s="737"/>
      <c r="D112" s="100"/>
      <c r="E112" s="100"/>
      <c r="F112" s="100"/>
      <c r="G112" s="100"/>
      <c r="H112" s="101" t="s">
        <v>31</v>
      </c>
      <c r="I112" s="102">
        <f>I110*I111</f>
        <v>2529386.6025859998</v>
      </c>
      <c r="J112" s="95"/>
      <c r="M112" s="472"/>
    </row>
    <row r="113" spans="1:10" ht="21" customHeight="1">
      <c r="A113" s="94"/>
      <c r="D113" s="104"/>
      <c r="E113" s="101" t="s">
        <v>32</v>
      </c>
      <c r="F113" s="104" t="str">
        <f>BAHTTEXT(I112)</f>
        <v>สองล้านห้าแสนสองหมื่นเก้าพันสามร้อยแปดสิบหกบาทหกสิบสตางค์</v>
      </c>
      <c r="H113" s="104"/>
      <c r="I113" s="105"/>
      <c r="J113" s="95"/>
    </row>
    <row r="114" spans="1:10" ht="21" customHeight="1">
      <c r="A114" s="94"/>
      <c r="D114" s="104"/>
      <c r="E114" s="101"/>
      <c r="F114" s="104"/>
      <c r="H114" s="104"/>
      <c r="I114" s="105"/>
      <c r="J114" s="95"/>
    </row>
    <row r="115" spans="1:10" s="108" customFormat="1" ht="21" customHeight="1">
      <c r="A115" s="106" t="s">
        <v>9</v>
      </c>
      <c r="B115" s="11"/>
      <c r="C115" s="850"/>
      <c r="D115" s="13"/>
      <c r="E115" s="107"/>
      <c r="F115" s="5"/>
      <c r="G115" s="38"/>
      <c r="H115" s="13"/>
      <c r="I115" s="5"/>
      <c r="J115" s="13"/>
    </row>
    <row r="116" spans="1:10" s="108" customFormat="1" ht="21" customHeight="1">
      <c r="A116" s="109" t="s">
        <v>550</v>
      </c>
      <c r="B116" s="11"/>
      <c r="C116" s="850"/>
      <c r="D116" s="13"/>
      <c r="E116" s="107"/>
      <c r="F116" s="5"/>
      <c r="G116" s="38"/>
      <c r="H116" s="13"/>
      <c r="I116" s="5"/>
      <c r="J116" s="13"/>
    </row>
    <row r="117" spans="1:10" s="108" customFormat="1" ht="21" customHeight="1">
      <c r="A117" s="109" t="s">
        <v>609</v>
      </c>
      <c r="B117" s="11"/>
      <c r="C117" s="850"/>
      <c r="D117" s="13"/>
      <c r="E117" s="107"/>
      <c r="F117" s="5"/>
      <c r="G117" s="38"/>
      <c r="H117" s="13"/>
      <c r="I117" s="5"/>
      <c r="J117" s="13"/>
    </row>
    <row r="118" spans="1:10" s="108" customFormat="1" ht="21" customHeight="1">
      <c r="A118" s="109"/>
      <c r="B118" s="11"/>
      <c r="C118" s="534"/>
      <c r="D118" s="13"/>
      <c r="E118" s="107"/>
      <c r="F118" s="5"/>
      <c r="G118" s="38"/>
      <c r="H118" s="13"/>
      <c r="I118" s="5"/>
      <c r="J118" s="13"/>
    </row>
    <row r="119" spans="1:10" s="108" customFormat="1" ht="21" customHeight="1">
      <c r="A119" s="109"/>
      <c r="B119" s="9"/>
      <c r="C119" s="9" t="s">
        <v>595</v>
      </c>
      <c r="D119" s="9"/>
      <c r="E119" s="9"/>
      <c r="F119" s="9"/>
      <c r="G119" s="9"/>
      <c r="H119" s="9"/>
      <c r="I119" s="9"/>
      <c r="J119" s="13"/>
    </row>
    <row r="120" spans="1:10" s="108" customFormat="1" ht="21" customHeight="1">
      <c r="A120" s="109"/>
      <c r="B120" s="11"/>
      <c r="C120" s="534"/>
      <c r="D120" s="13"/>
      <c r="E120" s="107"/>
      <c r="F120" s="5"/>
      <c r="G120" s="38"/>
      <c r="H120" s="13"/>
      <c r="I120" s="5"/>
      <c r="J120" s="13"/>
    </row>
    <row r="121" spans="1:10" s="108" customFormat="1" ht="21" customHeight="1">
      <c r="A121" s="109"/>
      <c r="B121" s="11"/>
      <c r="C121" s="534"/>
      <c r="D121" s="13"/>
      <c r="E121" s="107"/>
      <c r="F121" s="5"/>
      <c r="G121" s="38"/>
      <c r="H121" s="13"/>
      <c r="I121" s="5"/>
      <c r="J121" s="13"/>
    </row>
    <row r="122" spans="1:10" s="877" customFormat="1" ht="21" customHeight="1">
      <c r="A122" s="874"/>
      <c r="B122" s="874" t="s">
        <v>602</v>
      </c>
      <c r="C122" s="906" t="s">
        <v>603</v>
      </c>
      <c r="D122" s="906"/>
      <c r="E122" s="906"/>
      <c r="F122" s="876"/>
      <c r="H122" s="906" t="s">
        <v>604</v>
      </c>
      <c r="I122" s="906"/>
      <c r="J122" s="874"/>
    </row>
    <row r="123" spans="1:10" s="877" customFormat="1" ht="21" customHeight="1">
      <c r="A123" s="874"/>
      <c r="B123" s="874" t="s">
        <v>598</v>
      </c>
      <c r="C123" s="906" t="s">
        <v>599</v>
      </c>
      <c r="D123" s="906"/>
      <c r="E123" s="906"/>
      <c r="F123" s="876"/>
      <c r="H123" s="906" t="s">
        <v>599</v>
      </c>
      <c r="I123" s="906"/>
      <c r="J123" s="874"/>
    </row>
    <row r="124" spans="1:10" s="877" customFormat="1" ht="21" customHeight="1">
      <c r="A124" s="907"/>
      <c r="B124" s="907"/>
      <c r="D124" s="874"/>
      <c r="F124" s="876"/>
      <c r="I124" s="876"/>
      <c r="J124" s="874"/>
    </row>
    <row r="125" spans="1:10" s="877" customFormat="1" ht="21" customHeight="1">
      <c r="A125" s="881"/>
      <c r="B125" s="881"/>
      <c r="D125" s="875"/>
      <c r="F125" s="876"/>
      <c r="I125" s="876"/>
      <c r="J125" s="875"/>
    </row>
    <row r="126" spans="1:10" s="877" customFormat="1" ht="21" customHeight="1">
      <c r="A126" s="874"/>
      <c r="B126" s="874" t="s">
        <v>600</v>
      </c>
      <c r="D126" s="874"/>
      <c r="F126" s="876"/>
      <c r="H126" s="906" t="s">
        <v>605</v>
      </c>
      <c r="I126" s="906"/>
      <c r="J126" s="874"/>
    </row>
    <row r="127" spans="1:10" s="877" customFormat="1" ht="21" customHeight="1">
      <c r="A127" s="874"/>
      <c r="B127" s="874" t="s">
        <v>599</v>
      </c>
      <c r="D127" s="874"/>
      <c r="F127" s="876"/>
      <c r="H127" s="906" t="s">
        <v>606</v>
      </c>
      <c r="I127" s="906"/>
      <c r="J127" s="874"/>
    </row>
    <row r="128" spans="1:10" ht="21" customHeight="1">
      <c r="C128" s="103"/>
    </row>
    <row r="129" spans="1:10" s="11" customFormat="1" ht="21" hidden="1" customHeight="1">
      <c r="A129" s="674"/>
      <c r="B129" s="675"/>
      <c r="C129" s="675"/>
      <c r="D129" s="903" t="s">
        <v>595</v>
      </c>
      <c r="E129" s="903"/>
      <c r="F129" s="903"/>
      <c r="G129" s="675"/>
      <c r="H129" s="676"/>
      <c r="I129" s="676"/>
      <c r="J129" s="674"/>
    </row>
    <row r="130" spans="1:10" s="11" customFormat="1" ht="21" hidden="1" customHeight="1">
      <c r="A130" s="674"/>
      <c r="B130" s="675"/>
      <c r="C130" s="675"/>
      <c r="D130" s="677"/>
      <c r="E130" s="677"/>
      <c r="F130" s="677"/>
      <c r="G130" s="675"/>
      <c r="H130" s="676"/>
      <c r="I130" s="676"/>
      <c r="J130" s="674"/>
    </row>
    <row r="131" spans="1:10" s="11" customFormat="1" ht="21" hidden="1" customHeight="1">
      <c r="A131" s="674"/>
      <c r="B131" s="675"/>
      <c r="C131" s="675" t="s">
        <v>596</v>
      </c>
      <c r="D131" s="675" t="s">
        <v>597</v>
      </c>
      <c r="E131" s="675"/>
      <c r="F131" s="675"/>
      <c r="G131" s="675" t="s">
        <v>598</v>
      </c>
      <c r="H131" s="676"/>
      <c r="I131" s="676"/>
      <c r="J131" s="674"/>
    </row>
    <row r="132" spans="1:10" s="11" customFormat="1" ht="21" hidden="1" customHeight="1">
      <c r="A132" s="674"/>
      <c r="B132" s="675"/>
      <c r="C132" s="675"/>
      <c r="D132" s="902" t="s">
        <v>602</v>
      </c>
      <c r="E132" s="902"/>
      <c r="F132" s="902"/>
      <c r="G132" s="675"/>
      <c r="H132" s="676"/>
      <c r="I132" s="676"/>
      <c r="J132" s="674"/>
    </row>
    <row r="133" spans="1:10" s="11" customFormat="1" ht="21" hidden="1" customHeight="1">
      <c r="A133" s="674"/>
      <c r="B133" s="675"/>
      <c r="C133" s="675"/>
      <c r="D133" s="679"/>
      <c r="E133" s="679"/>
      <c r="F133" s="679"/>
      <c r="G133" s="675"/>
      <c r="H133" s="676"/>
      <c r="I133" s="676"/>
      <c r="J133" s="674"/>
    </row>
    <row r="134" spans="1:10" s="11" customFormat="1" ht="21" hidden="1" customHeight="1">
      <c r="A134" s="674"/>
      <c r="B134" s="675"/>
      <c r="C134" s="675" t="s">
        <v>596</v>
      </c>
      <c r="D134" s="675" t="s">
        <v>597</v>
      </c>
      <c r="E134" s="675"/>
      <c r="F134" s="675"/>
      <c r="G134" s="675" t="s">
        <v>599</v>
      </c>
      <c r="H134" s="676"/>
      <c r="I134" s="676"/>
      <c r="J134" s="680"/>
    </row>
    <row r="135" spans="1:10" s="11" customFormat="1" ht="21" hidden="1" customHeight="1">
      <c r="A135" s="674"/>
      <c r="B135" s="675"/>
      <c r="C135" s="675"/>
      <c r="D135" s="902" t="s">
        <v>603</v>
      </c>
      <c r="E135" s="902"/>
      <c r="F135" s="902"/>
      <c r="G135" s="675"/>
      <c r="H135" s="676"/>
      <c r="I135" s="676"/>
      <c r="J135" s="680"/>
    </row>
    <row r="136" spans="1:10" s="11" customFormat="1" ht="21" hidden="1" customHeight="1">
      <c r="A136" s="674"/>
      <c r="B136" s="675"/>
      <c r="C136" s="675"/>
      <c r="D136" s="679"/>
      <c r="E136" s="679"/>
      <c r="F136" s="679"/>
      <c r="G136" s="675"/>
      <c r="H136" s="676"/>
      <c r="I136" s="676"/>
      <c r="J136" s="680"/>
    </row>
    <row r="137" spans="1:10" s="11" customFormat="1" ht="21" hidden="1" customHeight="1">
      <c r="A137" s="674"/>
      <c r="B137" s="675"/>
      <c r="C137" s="675" t="s">
        <v>596</v>
      </c>
      <c r="D137" s="675" t="s">
        <v>597</v>
      </c>
      <c r="E137" s="675"/>
      <c r="F137" s="675"/>
      <c r="G137" s="675" t="s">
        <v>599</v>
      </c>
      <c r="H137" s="676"/>
      <c r="I137" s="676"/>
      <c r="J137" s="680"/>
    </row>
    <row r="138" spans="1:10" s="11" customFormat="1" ht="21" hidden="1" customHeight="1">
      <c r="A138" s="674"/>
      <c r="B138" s="675"/>
      <c r="C138" s="675"/>
      <c r="D138" s="902" t="s">
        <v>604</v>
      </c>
      <c r="E138" s="902"/>
      <c r="F138" s="902"/>
      <c r="G138" s="675"/>
      <c r="H138" s="676"/>
      <c r="I138" s="676"/>
      <c r="J138" s="680"/>
    </row>
    <row r="139" spans="1:10" s="11" customFormat="1" ht="21" hidden="1" customHeight="1">
      <c r="A139" s="674"/>
      <c r="B139" s="675"/>
      <c r="C139" s="675"/>
      <c r="D139" s="679"/>
      <c r="E139" s="679"/>
      <c r="F139" s="679"/>
      <c r="G139" s="675"/>
      <c r="H139" s="676"/>
      <c r="I139" s="676"/>
      <c r="J139" s="680"/>
    </row>
    <row r="140" spans="1:10" s="11" customFormat="1" ht="21" hidden="1" customHeight="1">
      <c r="A140" s="674"/>
      <c r="B140" s="675"/>
      <c r="C140" s="675" t="s">
        <v>596</v>
      </c>
      <c r="D140" s="675" t="s">
        <v>597</v>
      </c>
      <c r="E140" s="675"/>
      <c r="F140" s="675"/>
      <c r="G140" s="675" t="s">
        <v>599</v>
      </c>
      <c r="H140" s="676"/>
      <c r="I140" s="676"/>
      <c r="J140" s="680"/>
    </row>
    <row r="141" spans="1:10" s="11" customFormat="1" ht="21" hidden="1" customHeight="1">
      <c r="A141" s="674"/>
      <c r="B141" s="675"/>
      <c r="C141" s="675"/>
      <c r="D141" s="902" t="s">
        <v>600</v>
      </c>
      <c r="E141" s="902"/>
      <c r="F141" s="902"/>
      <c r="G141" s="675"/>
      <c r="H141" s="676"/>
      <c r="I141" s="676"/>
      <c r="J141" s="680"/>
    </row>
    <row r="142" spans="1:10" s="11" customFormat="1" ht="21" hidden="1" customHeight="1">
      <c r="A142" s="674"/>
      <c r="B142" s="675"/>
      <c r="C142" s="675"/>
      <c r="D142" s="679"/>
      <c r="E142" s="679"/>
      <c r="F142" s="679"/>
      <c r="G142" s="675"/>
      <c r="H142" s="676"/>
      <c r="I142" s="676"/>
      <c r="J142" s="680"/>
    </row>
    <row r="143" spans="1:10" s="11" customFormat="1" ht="21" hidden="1" customHeight="1">
      <c r="A143" s="674"/>
      <c r="B143" s="675"/>
      <c r="C143" s="675" t="s">
        <v>596</v>
      </c>
      <c r="D143" s="675" t="s">
        <v>597</v>
      </c>
      <c r="E143" s="675"/>
      <c r="F143" s="675"/>
      <c r="G143" s="675" t="s">
        <v>606</v>
      </c>
      <c r="H143" s="676"/>
      <c r="I143" s="676"/>
      <c r="J143" s="680"/>
    </row>
    <row r="144" spans="1:10" s="11" customFormat="1" ht="21" hidden="1" customHeight="1">
      <c r="A144" s="674"/>
      <c r="B144" s="675"/>
      <c r="C144" s="675"/>
      <c r="D144" s="902" t="s">
        <v>605</v>
      </c>
      <c r="E144" s="902"/>
      <c r="F144" s="902"/>
      <c r="G144" s="675"/>
      <c r="H144" s="676"/>
      <c r="I144" s="676"/>
      <c r="J144" s="680"/>
    </row>
  </sheetData>
  <mergeCells count="22">
    <mergeCell ref="A124:B124"/>
    <mergeCell ref="D138:F138"/>
    <mergeCell ref="D141:F141"/>
    <mergeCell ref="D144:F144"/>
    <mergeCell ref="A1:J1"/>
    <mergeCell ref="D129:F129"/>
    <mergeCell ref="D132:F132"/>
    <mergeCell ref="D135:F135"/>
    <mergeCell ref="A6:D6"/>
    <mergeCell ref="A7:A8"/>
    <mergeCell ref="B7:B8"/>
    <mergeCell ref="C7:C8"/>
    <mergeCell ref="D7:D8"/>
    <mergeCell ref="E7:F7"/>
    <mergeCell ref="G7:H7"/>
    <mergeCell ref="J7:J8"/>
    <mergeCell ref="H127:I127"/>
    <mergeCell ref="C122:E122"/>
    <mergeCell ref="H122:I122"/>
    <mergeCell ref="C123:E123"/>
    <mergeCell ref="H123:I123"/>
    <mergeCell ref="H126:I126"/>
  </mergeCells>
  <pageMargins left="0.59055118110236227" right="0.39370078740157483" top="0.62992125984251968" bottom="0.39370078740157483" header="0.39370078740157483" footer="0.15748031496062992"/>
  <pageSetup paperSize="9" scale="85" orientation="landscape" r:id="rId1"/>
  <headerFooter alignWithMargins="0">
    <oddHeader xml:space="preserve">&amp;R&amp;"TH SarabunPSK,ธรรมดา"&amp;13แบบ ปร.4(ก) แผ่นที่ &amp;P/&amp;N 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254"/>
  <sheetViews>
    <sheetView zoomScaleNormal="100" zoomScaleSheetLayoutView="100" workbookViewId="0">
      <selection activeCell="D151" sqref="D151"/>
    </sheetView>
  </sheetViews>
  <sheetFormatPr defaultRowHeight="24" customHeight="1"/>
  <cols>
    <col min="1" max="1" width="7" style="16" customWidth="1"/>
    <col min="2" max="2" width="72.140625" style="14" customWidth="1"/>
    <col min="3" max="3" width="6.28515625" style="110" customWidth="1"/>
    <col min="4" max="4" width="5.85546875" style="16" customWidth="1"/>
    <col min="5" max="5" width="11" style="14" customWidth="1"/>
    <col min="6" max="6" width="12.7109375" style="15" customWidth="1"/>
    <col min="7" max="7" width="10" style="14" bestFit="1" customWidth="1"/>
    <col min="8" max="8" width="12" style="14" customWidth="1"/>
    <col min="9" max="9" width="14.85546875" style="15" customWidth="1"/>
    <col min="10" max="10" width="10" style="16" customWidth="1"/>
    <col min="11" max="12" width="9.140625" style="14"/>
    <col min="13" max="13" width="16.42578125" style="14" customWidth="1"/>
    <col min="14" max="16384" width="9.140625" style="14"/>
  </cols>
  <sheetData>
    <row r="1" spans="1:10" s="688" customFormat="1" ht="21" customHeight="1">
      <c r="A1" s="913"/>
      <c r="B1" s="913"/>
      <c r="C1" s="913"/>
      <c r="D1" s="913"/>
      <c r="E1" s="913"/>
      <c r="F1" s="913"/>
      <c r="G1" s="913"/>
      <c r="H1" s="913"/>
      <c r="I1" s="913"/>
      <c r="J1" s="913"/>
    </row>
    <row r="2" spans="1:10" s="688" customFormat="1" ht="21" customHeight="1">
      <c r="A2" s="681"/>
      <c r="B2" s="682"/>
      <c r="C2" s="683"/>
      <c r="D2" s="682"/>
      <c r="E2" s="682"/>
      <c r="F2" s="684"/>
      <c r="G2" s="682"/>
      <c r="H2" s="682"/>
      <c r="I2" s="684"/>
      <c r="J2" s="685"/>
    </row>
    <row r="3" spans="1:10" s="688" customFormat="1" ht="21" customHeight="1">
      <c r="A3" s="686"/>
      <c r="B3" s="682"/>
      <c r="C3" s="687"/>
      <c r="E3" s="689"/>
      <c r="F3" s="684"/>
      <c r="G3" s="682"/>
      <c r="H3" s="682"/>
      <c r="I3" s="684"/>
      <c r="J3" s="685"/>
    </row>
    <row r="4" spans="1:10" s="688" customFormat="1" ht="21" customHeight="1">
      <c r="A4" s="686"/>
      <c r="B4" s="682"/>
      <c r="C4" s="687"/>
      <c r="E4" s="689"/>
      <c r="F4" s="684"/>
      <c r="G4" s="682"/>
      <c r="H4" s="682"/>
      <c r="I4" s="684"/>
      <c r="J4" s="685"/>
    </row>
    <row r="5" spans="1:10" s="688" customFormat="1" ht="21" customHeight="1">
      <c r="A5" s="686"/>
      <c r="B5" s="682"/>
      <c r="C5" s="687"/>
      <c r="E5" s="719"/>
      <c r="F5" s="684"/>
      <c r="G5" s="682"/>
      <c r="H5" s="682"/>
      <c r="I5" s="684"/>
      <c r="J5" s="685"/>
    </row>
    <row r="6" spans="1:10" s="719" customFormat="1" ht="21.95" customHeight="1">
      <c r="A6" s="914"/>
      <c r="B6" s="914"/>
      <c r="C6" s="914"/>
      <c r="D6" s="914"/>
      <c r="E6" s="689"/>
      <c r="F6" s="689"/>
      <c r="G6" s="689"/>
      <c r="H6" s="689"/>
      <c r="I6" s="689"/>
      <c r="J6" s="740"/>
    </row>
    <row r="7" spans="1:10" s="94" customFormat="1" ht="21.6" customHeight="1">
      <c r="A7" s="915"/>
      <c r="B7" s="916"/>
      <c r="C7" s="917"/>
      <c r="D7" s="916"/>
      <c r="E7" s="916"/>
      <c r="F7" s="916"/>
      <c r="G7" s="916"/>
      <c r="H7" s="916"/>
      <c r="I7" s="741"/>
      <c r="J7" s="916"/>
    </row>
    <row r="8" spans="1:10" s="94" customFormat="1" ht="21.6" customHeight="1">
      <c r="A8" s="915"/>
      <c r="B8" s="916"/>
      <c r="C8" s="917"/>
      <c r="D8" s="916"/>
      <c r="E8" s="742"/>
      <c r="F8" s="743"/>
      <c r="G8" s="742"/>
      <c r="H8" s="742"/>
      <c r="I8" s="741"/>
      <c r="J8" s="916"/>
    </row>
    <row r="9" spans="1:10" s="692" customFormat="1" ht="21.6" customHeight="1">
      <c r="A9" s="693"/>
      <c r="B9" s="694"/>
      <c r="C9" s="695"/>
      <c r="D9" s="694"/>
      <c r="F9" s="691"/>
      <c r="I9" s="691"/>
    </row>
    <row r="10" spans="1:10" s="749" customFormat="1" ht="21.6" customHeight="1">
      <c r="A10" s="728"/>
      <c r="B10" s="744"/>
      <c r="C10" s="745"/>
      <c r="D10" s="717"/>
      <c r="E10" s="746"/>
      <c r="F10" s="105"/>
      <c r="G10" s="747"/>
      <c r="H10" s="747"/>
      <c r="I10" s="748"/>
      <c r="J10" s="747"/>
    </row>
    <row r="11" spans="1:10" s="141" customFormat="1" ht="21.6" customHeight="1">
      <c r="A11" s="717"/>
      <c r="B11" s="750"/>
      <c r="C11" s="751"/>
      <c r="D11" s="752"/>
      <c r="E11" s="706"/>
      <c r="F11" s="706"/>
      <c r="G11" s="706"/>
      <c r="H11" s="706"/>
      <c r="I11" s="706"/>
    </row>
    <row r="12" spans="1:10" s="141" customFormat="1" ht="21.6" customHeight="1">
      <c r="A12" s="717"/>
      <c r="B12" s="750"/>
      <c r="C12" s="751"/>
      <c r="D12" s="752"/>
      <c r="E12" s="706"/>
      <c r="F12" s="706"/>
      <c r="G12" s="706"/>
      <c r="H12" s="706"/>
      <c r="I12" s="706"/>
    </row>
    <row r="13" spans="1:10" s="141" customFormat="1" ht="21.6" customHeight="1">
      <c r="A13" s="717"/>
      <c r="B13" s="753"/>
      <c r="C13" s="754"/>
      <c r="D13" s="755"/>
      <c r="E13" s="706"/>
      <c r="F13" s="706"/>
      <c r="G13" s="706"/>
      <c r="H13" s="706"/>
      <c r="I13" s="706"/>
    </row>
    <row r="14" spans="1:10" s="141" customFormat="1" ht="21.6" customHeight="1">
      <c r="A14" s="717"/>
      <c r="B14" s="753"/>
      <c r="C14" s="754"/>
      <c r="D14" s="755"/>
      <c r="E14" s="706"/>
      <c r="F14" s="706"/>
      <c r="G14" s="706"/>
      <c r="H14" s="706"/>
      <c r="I14" s="706"/>
    </row>
    <row r="15" spans="1:10" s="141" customFormat="1" ht="21.6" customHeight="1">
      <c r="A15" s="717"/>
      <c r="B15" s="753"/>
      <c r="C15" s="754"/>
      <c r="D15" s="755"/>
      <c r="E15" s="706"/>
      <c r="F15" s="706"/>
      <c r="G15" s="706"/>
      <c r="H15" s="706"/>
      <c r="I15" s="706"/>
    </row>
    <row r="16" spans="1:10" s="141" customFormat="1" ht="21.6" customHeight="1">
      <c r="A16" s="717"/>
      <c r="B16" s="753"/>
      <c r="C16" s="754"/>
      <c r="D16" s="755"/>
      <c r="E16" s="706"/>
      <c r="F16" s="706"/>
      <c r="G16" s="706"/>
      <c r="H16" s="706"/>
      <c r="I16" s="706"/>
    </row>
    <row r="17" spans="1:10" s="141" customFormat="1" ht="21.6" customHeight="1">
      <c r="A17" s="717"/>
      <c r="B17" s="753"/>
      <c r="C17" s="754"/>
      <c r="D17" s="755"/>
      <c r="E17" s="706"/>
      <c r="F17" s="706"/>
      <c r="G17" s="706"/>
      <c r="H17" s="706"/>
      <c r="I17" s="706"/>
    </row>
    <row r="18" spans="1:10" s="141" customFormat="1" ht="21.6" customHeight="1">
      <c r="A18" s="717"/>
      <c r="B18" s="753"/>
      <c r="C18" s="754"/>
      <c r="D18" s="755"/>
      <c r="E18" s="706"/>
      <c r="F18" s="706"/>
      <c r="G18" s="706"/>
      <c r="H18" s="706"/>
      <c r="I18" s="706"/>
    </row>
    <row r="19" spans="1:10" s="141" customFormat="1" ht="21.6" customHeight="1">
      <c r="A19" s="717"/>
      <c r="B19" s="753"/>
      <c r="C19" s="754"/>
      <c r="D19" s="755"/>
      <c r="E19" s="706"/>
      <c r="F19" s="706"/>
      <c r="G19" s="706"/>
      <c r="H19" s="706"/>
      <c r="I19" s="706"/>
    </row>
    <row r="20" spans="1:10" s="141" customFormat="1" ht="21.6" customHeight="1">
      <c r="A20" s="717"/>
      <c r="B20" s="753"/>
      <c r="C20" s="754"/>
      <c r="D20" s="755"/>
      <c r="E20" s="706"/>
      <c r="F20" s="706"/>
      <c r="G20" s="706"/>
      <c r="H20" s="706"/>
      <c r="I20" s="706"/>
      <c r="J20" s="756"/>
    </row>
    <row r="21" spans="1:10" s="141" customFormat="1" ht="21.6" customHeight="1">
      <c r="A21" s="757"/>
      <c r="B21" s="753"/>
      <c r="C21" s="754"/>
      <c r="D21" s="755"/>
      <c r="E21" s="706"/>
      <c r="F21" s="706"/>
      <c r="G21" s="706"/>
      <c r="H21" s="706"/>
      <c r="I21" s="706"/>
      <c r="J21" s="756"/>
    </row>
    <row r="22" spans="1:10" s="141" customFormat="1" ht="21.6" customHeight="1">
      <c r="A22" s="757"/>
      <c r="B22" s="753"/>
      <c r="C22" s="754"/>
      <c r="D22" s="755"/>
      <c r="E22" s="706"/>
      <c r="F22" s="706"/>
      <c r="G22" s="706"/>
      <c r="H22" s="706"/>
      <c r="I22" s="706"/>
      <c r="J22" s="756"/>
    </row>
    <row r="23" spans="1:10" s="141" customFormat="1" ht="21.6" customHeight="1">
      <c r="A23" s="757"/>
      <c r="B23" s="753"/>
      <c r="C23" s="754"/>
      <c r="D23" s="755"/>
      <c r="E23" s="706"/>
      <c r="F23" s="706"/>
      <c r="G23" s="706"/>
      <c r="H23" s="706"/>
      <c r="I23" s="706"/>
    </row>
    <row r="24" spans="1:10" s="141" customFormat="1" ht="21.6" customHeight="1">
      <c r="A24" s="717"/>
      <c r="B24" s="753"/>
      <c r="C24" s="758"/>
      <c r="D24" s="755"/>
      <c r="E24" s="706"/>
      <c r="F24" s="706"/>
      <c r="G24" s="706"/>
      <c r="H24" s="706"/>
      <c r="I24" s="706"/>
    </row>
    <row r="25" spans="1:10" s="141" customFormat="1" ht="21.6" customHeight="1">
      <c r="A25" s="717"/>
      <c r="B25" s="753"/>
      <c r="C25" s="758"/>
      <c r="D25" s="755"/>
      <c r="E25" s="706"/>
      <c r="F25" s="706"/>
      <c r="G25" s="706"/>
      <c r="H25" s="706"/>
      <c r="I25" s="706"/>
    </row>
    <row r="26" spans="1:10" s="141" customFormat="1" ht="21.6" customHeight="1">
      <c r="A26" s="717"/>
      <c r="B26" s="753"/>
      <c r="C26" s="758"/>
      <c r="D26" s="755"/>
      <c r="E26" s="706"/>
      <c r="F26" s="706"/>
      <c r="G26" s="706"/>
      <c r="H26" s="706"/>
      <c r="I26" s="706"/>
    </row>
    <row r="27" spans="1:10" s="141" customFormat="1" ht="21.6" customHeight="1">
      <c r="A27" s="717"/>
      <c r="B27" s="753"/>
      <c r="C27" s="758"/>
      <c r="D27" s="755"/>
      <c r="E27" s="706"/>
      <c r="F27" s="706"/>
      <c r="G27" s="706"/>
      <c r="H27" s="706"/>
      <c r="I27" s="706"/>
      <c r="J27" s="756"/>
    </row>
    <row r="28" spans="1:10" s="141" customFormat="1" ht="21.6" customHeight="1">
      <c r="A28" s="728"/>
      <c r="B28" s="753"/>
      <c r="C28" s="758"/>
      <c r="D28" s="755"/>
      <c r="E28" s="706"/>
      <c r="F28" s="706"/>
      <c r="G28" s="706"/>
      <c r="H28" s="706"/>
      <c r="I28" s="706"/>
    </row>
    <row r="29" spans="1:10" s="141" customFormat="1" ht="21.6" customHeight="1">
      <c r="A29" s="728"/>
      <c r="B29" s="753"/>
      <c r="C29" s="758"/>
      <c r="D29" s="755"/>
      <c r="E29" s="706"/>
      <c r="F29" s="706"/>
      <c r="G29" s="706"/>
      <c r="H29" s="706"/>
      <c r="I29" s="706"/>
    </row>
    <row r="30" spans="1:10" s="141" customFormat="1" ht="21" customHeight="1">
      <c r="A30" s="717"/>
      <c r="B30" s="759"/>
      <c r="C30" s="754"/>
      <c r="D30" s="755"/>
      <c r="E30" s="706"/>
      <c r="F30" s="706"/>
      <c r="G30" s="706"/>
      <c r="H30" s="706"/>
      <c r="I30" s="706"/>
    </row>
    <row r="31" spans="1:10" s="749" customFormat="1" ht="21" customHeight="1">
      <c r="A31" s="693"/>
      <c r="B31" s="693"/>
      <c r="C31" s="760"/>
      <c r="D31" s="692"/>
      <c r="E31" s="725"/>
      <c r="F31" s="726"/>
      <c r="G31" s="726"/>
      <c r="H31" s="725"/>
      <c r="I31" s="726"/>
      <c r="J31" s="689"/>
    </row>
    <row r="32" spans="1:10" s="94" customFormat="1" ht="21" customHeight="1">
      <c r="A32" s="98"/>
      <c r="B32" s="761"/>
      <c r="C32" s="762"/>
      <c r="D32" s="705"/>
      <c r="E32" s="763"/>
      <c r="F32" s="764"/>
      <c r="G32" s="764"/>
      <c r="H32" s="764"/>
      <c r="I32" s="764"/>
      <c r="J32" s="765"/>
    </row>
    <row r="33" spans="2:10" s="94" customFormat="1" ht="21" customHeight="1">
      <c r="B33" s="95"/>
      <c r="C33" s="532"/>
      <c r="E33" s="706"/>
      <c r="F33" s="706"/>
      <c r="G33" s="706"/>
      <c r="H33" s="706"/>
      <c r="I33" s="706"/>
    </row>
    <row r="34" spans="2:10" s="94" customFormat="1" ht="21" customHeight="1">
      <c r="B34" s="95"/>
      <c r="C34" s="532"/>
      <c r="E34" s="706"/>
      <c r="F34" s="706"/>
      <c r="G34" s="706"/>
      <c r="H34" s="706"/>
      <c r="I34" s="706"/>
      <c r="J34" s="98"/>
    </row>
    <row r="35" spans="2:10" s="94" customFormat="1" ht="21" customHeight="1">
      <c r="B35" s="95"/>
      <c r="C35" s="766"/>
      <c r="D35" s="767"/>
      <c r="E35" s="768"/>
      <c r="F35" s="769"/>
      <c r="G35" s="768"/>
      <c r="H35" s="768"/>
      <c r="I35" s="770"/>
      <c r="J35" s="98"/>
    </row>
    <row r="36" spans="2:10" s="94" customFormat="1" ht="21" customHeight="1">
      <c r="B36" s="95"/>
      <c r="C36" s="96"/>
      <c r="E36" s="706"/>
      <c r="F36" s="706"/>
      <c r="G36" s="706"/>
      <c r="H36" s="706"/>
      <c r="I36" s="706"/>
      <c r="J36" s="98"/>
    </row>
    <row r="37" spans="2:10" s="94" customFormat="1" ht="21" customHeight="1">
      <c r="B37" s="95"/>
      <c r="C37" s="96"/>
      <c r="E37" s="706"/>
      <c r="F37" s="706"/>
      <c r="G37" s="706"/>
      <c r="H37" s="706"/>
      <c r="I37" s="706"/>
      <c r="J37" s="98"/>
    </row>
    <row r="38" spans="2:10" s="94" customFormat="1" ht="21" customHeight="1">
      <c r="B38" s="95"/>
      <c r="C38" s="96"/>
      <c r="E38" s="706"/>
      <c r="F38" s="706"/>
      <c r="G38" s="706"/>
      <c r="H38" s="706"/>
      <c r="I38" s="706"/>
      <c r="J38" s="98"/>
    </row>
    <row r="39" spans="2:10" s="94" customFormat="1" ht="21" customHeight="1">
      <c r="B39" s="95"/>
      <c r="C39" s="96"/>
      <c r="D39" s="705"/>
      <c r="E39" s="706"/>
      <c r="F39" s="706"/>
      <c r="G39" s="706"/>
      <c r="H39" s="706"/>
      <c r="I39" s="706"/>
      <c r="J39" s="98"/>
    </row>
    <row r="40" spans="2:10" s="94" customFormat="1" ht="21" customHeight="1">
      <c r="B40" s="95"/>
      <c r="C40" s="96"/>
      <c r="E40" s="706"/>
      <c r="F40" s="706"/>
      <c r="G40" s="706"/>
      <c r="H40" s="706"/>
      <c r="I40" s="706"/>
      <c r="J40" s="98"/>
    </row>
    <row r="41" spans="2:10" s="94" customFormat="1" ht="21" customHeight="1">
      <c r="B41" s="95"/>
      <c r="C41" s="96"/>
      <c r="D41" s="705"/>
      <c r="E41" s="706"/>
      <c r="F41" s="706"/>
      <c r="G41" s="706"/>
      <c r="H41" s="706"/>
      <c r="I41" s="706"/>
      <c r="J41" s="98"/>
    </row>
    <row r="42" spans="2:10" s="94" customFormat="1" ht="21" customHeight="1">
      <c r="B42" s="95"/>
      <c r="C42" s="96"/>
      <c r="E42" s="706"/>
      <c r="F42" s="706"/>
      <c r="G42" s="706"/>
      <c r="H42" s="706"/>
      <c r="I42" s="706"/>
    </row>
    <row r="43" spans="2:10" s="94" customFormat="1" ht="21" customHeight="1">
      <c r="B43" s="95"/>
      <c r="C43" s="96"/>
      <c r="E43" s="706"/>
      <c r="F43" s="706"/>
      <c r="G43" s="706"/>
      <c r="H43" s="706"/>
      <c r="I43" s="706"/>
      <c r="J43" s="98"/>
    </row>
    <row r="44" spans="2:10" s="94" customFormat="1" ht="21" customHeight="1">
      <c r="B44" s="95"/>
      <c r="C44" s="96"/>
      <c r="E44" s="706"/>
      <c r="F44" s="706"/>
      <c r="G44" s="706"/>
      <c r="H44" s="706"/>
      <c r="I44" s="706"/>
      <c r="J44" s="98"/>
    </row>
    <row r="45" spans="2:10" s="94" customFormat="1" ht="21" customHeight="1">
      <c r="B45" s="95"/>
      <c r="C45" s="96"/>
      <c r="E45" s="706"/>
      <c r="F45" s="706"/>
      <c r="G45" s="706"/>
      <c r="H45" s="706"/>
      <c r="I45" s="706"/>
      <c r="J45" s="98"/>
    </row>
    <row r="46" spans="2:10" s="94" customFormat="1" ht="21" customHeight="1">
      <c r="B46" s="95"/>
      <c r="C46" s="532"/>
      <c r="E46" s="706"/>
      <c r="F46" s="706"/>
      <c r="G46" s="706"/>
      <c r="H46" s="706"/>
      <c r="I46" s="706"/>
      <c r="J46" s="98"/>
    </row>
    <row r="47" spans="2:10" s="94" customFormat="1" ht="21" customHeight="1">
      <c r="B47" s="95"/>
      <c r="C47" s="532"/>
      <c r="E47" s="706"/>
      <c r="F47" s="706"/>
      <c r="G47" s="706"/>
      <c r="H47" s="706"/>
      <c r="I47" s="706"/>
      <c r="J47" s="98"/>
    </row>
    <row r="48" spans="2:10" s="94" customFormat="1" ht="21" customHeight="1">
      <c r="B48" s="95"/>
      <c r="C48" s="532"/>
      <c r="E48" s="706"/>
      <c r="F48" s="706"/>
      <c r="G48" s="706"/>
      <c r="H48" s="706"/>
      <c r="I48" s="706"/>
      <c r="J48" s="98"/>
    </row>
    <row r="49" spans="2:10" s="94" customFormat="1" ht="21" customHeight="1">
      <c r="B49" s="95"/>
      <c r="C49" s="532"/>
      <c r="E49" s="706"/>
      <c r="F49" s="706"/>
      <c r="G49" s="706"/>
      <c r="H49" s="706"/>
      <c r="I49" s="706"/>
      <c r="J49" s="98"/>
    </row>
    <row r="50" spans="2:10" s="94" customFormat="1" ht="21" customHeight="1">
      <c r="B50" s="95"/>
      <c r="C50" s="532"/>
      <c r="E50" s="706"/>
      <c r="F50" s="706"/>
      <c r="G50" s="706"/>
      <c r="H50" s="706"/>
      <c r="I50" s="706"/>
      <c r="J50" s="98"/>
    </row>
    <row r="51" spans="2:10" s="94" customFormat="1" ht="21" customHeight="1">
      <c r="B51" s="95"/>
      <c r="C51" s="96"/>
      <c r="E51" s="706"/>
      <c r="F51" s="706"/>
      <c r="G51" s="706"/>
      <c r="H51" s="706"/>
      <c r="I51" s="706"/>
      <c r="J51" s="98"/>
    </row>
    <row r="52" spans="2:10" s="94" customFormat="1" ht="21" customHeight="1">
      <c r="B52" s="95"/>
      <c r="C52" s="96"/>
      <c r="E52" s="706"/>
      <c r="F52" s="706"/>
      <c r="G52" s="706"/>
      <c r="H52" s="706"/>
      <c r="I52" s="706"/>
      <c r="J52" s="98"/>
    </row>
    <row r="53" spans="2:10" s="94" customFormat="1" ht="21" customHeight="1">
      <c r="B53" s="95"/>
      <c r="C53" s="96"/>
      <c r="E53" s="706"/>
      <c r="F53" s="706"/>
      <c r="G53" s="706"/>
      <c r="H53" s="706"/>
      <c r="I53" s="706"/>
    </row>
    <row r="54" spans="2:10" s="94" customFormat="1" ht="21" customHeight="1">
      <c r="B54" s="95"/>
      <c r="C54" s="96"/>
      <c r="E54" s="706"/>
      <c r="F54" s="706"/>
      <c r="G54" s="706"/>
      <c r="H54" s="706"/>
      <c r="I54" s="706"/>
      <c r="J54" s="98"/>
    </row>
    <row r="55" spans="2:10" s="94" customFormat="1" ht="21" customHeight="1">
      <c r="B55" s="95"/>
      <c r="C55" s="96"/>
      <c r="E55" s="706"/>
      <c r="F55" s="706"/>
      <c r="G55" s="706"/>
      <c r="H55" s="706"/>
      <c r="I55" s="706"/>
      <c r="J55" s="98"/>
    </row>
    <row r="56" spans="2:10" s="94" customFormat="1" ht="21" customHeight="1">
      <c r="B56" s="95"/>
      <c r="C56" s="96"/>
      <c r="E56" s="706"/>
      <c r="F56" s="706"/>
      <c r="G56" s="706"/>
      <c r="H56" s="706"/>
      <c r="I56" s="706"/>
      <c r="J56" s="98"/>
    </row>
    <row r="57" spans="2:10" s="94" customFormat="1" ht="21" customHeight="1">
      <c r="B57" s="95"/>
      <c r="C57" s="96"/>
      <c r="E57" s="706"/>
      <c r="F57" s="706"/>
      <c r="G57" s="706"/>
      <c r="H57" s="706"/>
      <c r="I57" s="706"/>
      <c r="J57" s="98"/>
    </row>
    <row r="58" spans="2:10" s="94" customFormat="1" ht="21.6" customHeight="1">
      <c r="B58" s="710"/>
      <c r="C58" s="96"/>
      <c r="E58" s="706"/>
      <c r="F58" s="706"/>
      <c r="G58" s="706"/>
      <c r="H58" s="706"/>
      <c r="I58" s="706"/>
      <c r="J58" s="711"/>
    </row>
    <row r="59" spans="2:10" s="94" customFormat="1" ht="21.6" customHeight="1">
      <c r="B59" s="710"/>
      <c r="C59" s="96"/>
      <c r="E59" s="706"/>
      <c r="F59" s="706"/>
      <c r="G59" s="706"/>
      <c r="H59" s="706"/>
      <c r="I59" s="706"/>
      <c r="J59" s="711"/>
    </row>
    <row r="60" spans="2:10" s="94" customFormat="1" ht="21.6" customHeight="1">
      <c r="B60" s="710"/>
      <c r="C60" s="96"/>
      <c r="E60" s="706"/>
      <c r="F60" s="706"/>
      <c r="G60" s="706"/>
      <c r="H60" s="706"/>
      <c r="I60" s="706"/>
      <c r="J60" s="711"/>
    </row>
    <row r="61" spans="2:10" s="94" customFormat="1" ht="21.6" customHeight="1">
      <c r="B61" s="710"/>
      <c r="C61" s="96"/>
      <c r="E61" s="706"/>
      <c r="F61" s="706"/>
      <c r="G61" s="706"/>
      <c r="H61" s="706"/>
      <c r="I61" s="706"/>
      <c r="J61" s="711"/>
    </row>
    <row r="62" spans="2:10" s="94" customFormat="1" ht="21.6" customHeight="1">
      <c r="B62" s="710"/>
      <c r="C62" s="96"/>
      <c r="E62" s="706"/>
      <c r="F62" s="706"/>
      <c r="G62" s="706"/>
      <c r="H62" s="706"/>
      <c r="I62" s="706"/>
      <c r="J62" s="711"/>
    </row>
    <row r="63" spans="2:10" s="94" customFormat="1" ht="21.6" customHeight="1">
      <c r="B63" s="710"/>
      <c r="C63" s="96"/>
      <c r="E63" s="706"/>
      <c r="F63" s="706"/>
      <c r="G63" s="706"/>
      <c r="H63" s="706"/>
      <c r="I63" s="706"/>
      <c r="J63" s="711"/>
    </row>
    <row r="64" spans="2:10" s="94" customFormat="1" ht="21.6" customHeight="1">
      <c r="B64" s="95"/>
      <c r="C64" s="96"/>
      <c r="E64" s="706"/>
      <c r="F64" s="706"/>
      <c r="G64" s="706"/>
      <c r="H64" s="706"/>
      <c r="I64" s="706"/>
    </row>
    <row r="65" spans="1:10" s="94" customFormat="1" ht="21.6" customHeight="1">
      <c r="B65" s="95"/>
      <c r="C65" s="96"/>
      <c r="E65" s="706"/>
      <c r="F65" s="706"/>
      <c r="G65" s="706"/>
      <c r="H65" s="706"/>
      <c r="I65" s="706"/>
      <c r="J65" s="98"/>
    </row>
    <row r="66" spans="1:10" s="94" customFormat="1" ht="21.6" customHeight="1">
      <c r="B66" s="95"/>
      <c r="C66" s="96"/>
      <c r="E66" s="706"/>
      <c r="F66" s="706"/>
      <c r="G66" s="706"/>
      <c r="H66" s="706"/>
      <c r="I66" s="706"/>
      <c r="J66" s="98"/>
    </row>
    <row r="67" spans="1:10" s="94" customFormat="1" ht="21.6" customHeight="1">
      <c r="B67" s="710"/>
      <c r="C67" s="96"/>
      <c r="E67" s="706"/>
      <c r="F67" s="706"/>
      <c r="G67" s="706"/>
      <c r="H67" s="706"/>
      <c r="I67" s="706"/>
      <c r="J67" s="711"/>
    </row>
    <row r="68" spans="1:10" s="94" customFormat="1" ht="21.6" customHeight="1">
      <c r="B68" s="710"/>
      <c r="C68" s="96"/>
      <c r="E68" s="706"/>
      <c r="F68" s="706"/>
      <c r="G68" s="706"/>
      <c r="H68" s="706"/>
      <c r="I68" s="706"/>
      <c r="J68" s="711"/>
    </row>
    <row r="69" spans="1:10" s="94" customFormat="1" ht="21.6" customHeight="1">
      <c r="B69" s="710"/>
      <c r="C69" s="96"/>
      <c r="E69" s="706"/>
      <c r="F69" s="706"/>
      <c r="G69" s="706"/>
      <c r="H69" s="706"/>
      <c r="I69" s="706"/>
      <c r="J69" s="711"/>
    </row>
    <row r="70" spans="1:10" s="94" customFormat="1" ht="21.6" customHeight="1">
      <c r="B70" s="710"/>
      <c r="C70" s="96"/>
      <c r="E70" s="706"/>
      <c r="F70" s="706"/>
      <c r="G70" s="706"/>
      <c r="H70" s="706"/>
      <c r="I70" s="706"/>
      <c r="J70" s="711"/>
    </row>
    <row r="71" spans="1:10" s="94" customFormat="1" ht="21.6" customHeight="1">
      <c r="B71" s="710"/>
      <c r="C71" s="96"/>
      <c r="E71" s="706"/>
      <c r="F71" s="706"/>
      <c r="G71" s="706"/>
      <c r="H71" s="706"/>
      <c r="I71" s="706"/>
      <c r="J71" s="711"/>
    </row>
    <row r="72" spans="1:10" s="141" customFormat="1" ht="21.6" customHeight="1">
      <c r="A72" s="717"/>
      <c r="B72" s="771"/>
      <c r="C72" s="758"/>
      <c r="D72" s="755"/>
      <c r="E72" s="706"/>
      <c r="F72" s="706"/>
      <c r="G72" s="706"/>
      <c r="H72" s="706"/>
      <c r="I72" s="706"/>
    </row>
    <row r="73" spans="1:10" s="141" customFormat="1" ht="21.6" customHeight="1">
      <c r="A73" s="717"/>
      <c r="B73" s="771"/>
      <c r="C73" s="758"/>
      <c r="D73" s="755"/>
      <c r="E73" s="706"/>
      <c r="F73" s="706"/>
      <c r="G73" s="706"/>
      <c r="H73" s="706"/>
      <c r="I73" s="706"/>
    </row>
    <row r="74" spans="1:10" s="141" customFormat="1" ht="21.6" customHeight="1">
      <c r="A74" s="717"/>
      <c r="B74" s="771"/>
      <c r="C74" s="758"/>
      <c r="D74" s="755"/>
      <c r="E74" s="706"/>
      <c r="F74" s="706"/>
      <c r="G74" s="706"/>
      <c r="H74" s="706"/>
      <c r="I74" s="706"/>
    </row>
    <row r="75" spans="1:10" s="141" customFormat="1" ht="21.6" customHeight="1">
      <c r="A75" s="717"/>
      <c r="B75" s="753"/>
      <c r="C75" s="758"/>
      <c r="D75" s="755"/>
      <c r="E75" s="706"/>
      <c r="F75" s="706"/>
      <c r="G75" s="706"/>
      <c r="H75" s="706"/>
      <c r="I75" s="706"/>
    </row>
    <row r="76" spans="1:10" s="94" customFormat="1" ht="21.6" customHeight="1">
      <c r="B76" s="710"/>
      <c r="C76" s="96"/>
      <c r="E76" s="706"/>
      <c r="F76" s="706"/>
      <c r="G76" s="706"/>
      <c r="H76" s="706"/>
      <c r="I76" s="706"/>
      <c r="J76" s="711"/>
    </row>
    <row r="77" spans="1:10" s="94" customFormat="1" ht="21.6" customHeight="1">
      <c r="B77" s="710"/>
      <c r="C77" s="96"/>
      <c r="E77" s="706"/>
      <c r="F77" s="706"/>
      <c r="G77" s="706"/>
      <c r="H77" s="706"/>
      <c r="I77" s="706"/>
      <c r="J77" s="711"/>
    </row>
    <row r="78" spans="1:10" s="94" customFormat="1" ht="21.6" customHeight="1">
      <c r="B78" s="95"/>
      <c r="C78" s="96"/>
      <c r="E78" s="706"/>
      <c r="F78" s="706"/>
      <c r="G78" s="706"/>
      <c r="H78" s="706"/>
      <c r="I78" s="706"/>
      <c r="J78" s="98"/>
    </row>
    <row r="79" spans="1:10" s="94" customFormat="1" ht="21.6" customHeight="1">
      <c r="B79" s="95"/>
      <c r="C79" s="96"/>
      <c r="E79" s="706"/>
      <c r="F79" s="706"/>
      <c r="G79" s="706"/>
      <c r="H79" s="706"/>
      <c r="I79" s="706"/>
      <c r="J79" s="98"/>
    </row>
    <row r="80" spans="1:10" s="94" customFormat="1" ht="21.6" customHeight="1">
      <c r="B80" s="95"/>
      <c r="C80" s="96"/>
      <c r="E80" s="706"/>
      <c r="F80" s="706"/>
      <c r="G80" s="706"/>
      <c r="H80" s="706"/>
      <c r="I80" s="706"/>
    </row>
    <row r="81" spans="1:10" s="94" customFormat="1" ht="21.6" customHeight="1">
      <c r="B81" s="95"/>
      <c r="C81" s="96"/>
      <c r="E81" s="706"/>
      <c r="F81" s="706"/>
      <c r="G81" s="706"/>
      <c r="H81" s="706"/>
      <c r="I81" s="706"/>
      <c r="J81" s="98"/>
    </row>
    <row r="82" spans="1:10" s="94" customFormat="1" ht="21.6" customHeight="1">
      <c r="B82" s="95"/>
      <c r="C82" s="96"/>
      <c r="E82" s="706"/>
      <c r="F82" s="706"/>
      <c r="G82" s="706"/>
      <c r="H82" s="706"/>
      <c r="I82" s="706"/>
      <c r="J82" s="98"/>
    </row>
    <row r="83" spans="1:10" s="94" customFormat="1" ht="21.6" customHeight="1">
      <c r="B83" s="95"/>
      <c r="C83" s="96"/>
      <c r="E83" s="706"/>
      <c r="F83" s="706"/>
      <c r="G83" s="706"/>
      <c r="H83" s="706"/>
      <c r="I83" s="706"/>
      <c r="J83" s="98"/>
    </row>
    <row r="84" spans="1:10" s="94" customFormat="1" ht="21.6" customHeight="1">
      <c r="B84" s="98"/>
      <c r="C84" s="762"/>
      <c r="D84" s="705"/>
      <c r="E84" s="763"/>
      <c r="F84" s="764"/>
      <c r="G84" s="764"/>
      <c r="H84" s="764"/>
      <c r="I84" s="764"/>
      <c r="J84" s="765"/>
    </row>
    <row r="85" spans="1:10" s="767" customFormat="1" ht="21.6" customHeight="1">
      <c r="A85" s="696"/>
      <c r="B85" s="697"/>
      <c r="C85" s="698"/>
      <c r="D85" s="699"/>
      <c r="E85" s="700"/>
      <c r="F85" s="701"/>
      <c r="G85" s="701"/>
      <c r="H85" s="701"/>
      <c r="I85" s="701"/>
      <c r="J85" s="702"/>
    </row>
    <row r="86" spans="1:10" s="98" customFormat="1" ht="21.6" customHeight="1">
      <c r="A86" s="703"/>
      <c r="B86" s="771"/>
      <c r="C86" s="772"/>
      <c r="D86" s="772"/>
      <c r="E86" s="773"/>
      <c r="F86" s="774"/>
      <c r="G86" s="775"/>
      <c r="H86" s="774"/>
      <c r="I86" s="774"/>
      <c r="J86" s="776"/>
    </row>
    <row r="87" spans="1:10" s="98" customFormat="1" ht="21.6" customHeight="1">
      <c r="A87" s="703"/>
      <c r="B87" s="771"/>
      <c r="C87" s="772"/>
      <c r="D87" s="777"/>
      <c r="E87" s="772"/>
      <c r="F87" s="772"/>
      <c r="G87" s="778"/>
      <c r="H87" s="772"/>
      <c r="I87" s="772"/>
      <c r="J87" s="707"/>
    </row>
    <row r="88" spans="1:10" s="98" customFormat="1" ht="21.6" customHeight="1">
      <c r="A88" s="703"/>
      <c r="B88" s="710"/>
      <c r="C88" s="94"/>
      <c r="D88" s="772"/>
      <c r="E88" s="773"/>
      <c r="F88" s="774"/>
      <c r="G88" s="775"/>
      <c r="H88" s="774"/>
      <c r="I88" s="774"/>
      <c r="J88" s="709"/>
    </row>
    <row r="89" spans="1:10" s="98" customFormat="1" ht="21.6" customHeight="1">
      <c r="A89" s="703"/>
      <c r="B89" s="771"/>
      <c r="C89" s="779"/>
      <c r="D89" s="772"/>
      <c r="E89" s="773"/>
      <c r="F89" s="774"/>
      <c r="G89" s="775"/>
      <c r="H89" s="774"/>
      <c r="I89" s="774"/>
      <c r="J89" s="709"/>
    </row>
    <row r="90" spans="1:10" s="98" customFormat="1" ht="21.6" customHeight="1">
      <c r="A90" s="703"/>
      <c r="B90" s="771"/>
      <c r="C90" s="94"/>
      <c r="D90" s="772"/>
      <c r="E90" s="773"/>
      <c r="F90" s="774"/>
      <c r="G90" s="775"/>
      <c r="H90" s="774"/>
      <c r="I90" s="774"/>
      <c r="J90" s="709"/>
    </row>
    <row r="91" spans="1:10" s="98" customFormat="1" ht="21.6" customHeight="1">
      <c r="A91" s="703"/>
      <c r="B91" s="771"/>
      <c r="C91" s="94"/>
      <c r="D91" s="772"/>
      <c r="E91" s="773"/>
      <c r="F91" s="774"/>
      <c r="G91" s="775"/>
      <c r="H91" s="774"/>
      <c r="I91" s="774"/>
      <c r="J91" s="709"/>
    </row>
    <row r="92" spans="1:10" s="98" customFormat="1" ht="21.6" customHeight="1">
      <c r="A92" s="703"/>
      <c r="B92" s="771"/>
      <c r="C92" s="94"/>
      <c r="D92" s="772"/>
      <c r="E92" s="773"/>
      <c r="F92" s="774"/>
      <c r="G92" s="775"/>
      <c r="H92" s="774"/>
      <c r="I92" s="774"/>
      <c r="J92" s="709"/>
    </row>
    <row r="93" spans="1:10" s="98" customFormat="1" ht="21.6" customHeight="1">
      <c r="A93" s="703"/>
      <c r="B93" s="771"/>
      <c r="C93" s="779"/>
      <c r="D93" s="772"/>
      <c r="E93" s="773"/>
      <c r="F93" s="774"/>
      <c r="G93" s="775"/>
      <c r="H93" s="774"/>
      <c r="I93" s="774"/>
      <c r="J93" s="709"/>
    </row>
    <row r="94" spans="1:10" s="98" customFormat="1" ht="21.6" customHeight="1">
      <c r="A94" s="703"/>
      <c r="B94" s="771"/>
      <c r="C94" s="94"/>
      <c r="D94" s="772"/>
      <c r="E94" s="773"/>
      <c r="F94" s="774"/>
      <c r="G94" s="775"/>
      <c r="H94" s="774"/>
      <c r="I94" s="774"/>
      <c r="J94" s="709"/>
    </row>
    <row r="95" spans="1:10" s="98" customFormat="1" ht="21.6" customHeight="1">
      <c r="A95" s="703"/>
      <c r="B95" s="771"/>
      <c r="C95" s="779"/>
      <c r="D95" s="772"/>
      <c r="E95" s="773"/>
      <c r="F95" s="774"/>
      <c r="G95" s="775"/>
      <c r="H95" s="774"/>
      <c r="I95" s="774"/>
      <c r="J95" s="709"/>
    </row>
    <row r="96" spans="1:10" s="94" customFormat="1" ht="21.6" customHeight="1">
      <c r="B96" s="98"/>
      <c r="C96" s="762"/>
      <c r="D96" s="705"/>
      <c r="E96" s="763"/>
      <c r="F96" s="764"/>
      <c r="G96" s="764"/>
      <c r="H96" s="764"/>
      <c r="I96" s="764"/>
      <c r="J96" s="765"/>
    </row>
    <row r="97" spans="1:13" s="767" customFormat="1" ht="21.6" customHeight="1">
      <c r="A97" s="696"/>
      <c r="B97" s="697"/>
      <c r="C97" s="698"/>
      <c r="D97" s="699"/>
      <c r="E97" s="700"/>
      <c r="F97" s="701"/>
      <c r="G97" s="701"/>
      <c r="H97" s="701"/>
      <c r="I97" s="701"/>
      <c r="J97" s="702"/>
    </row>
    <row r="98" spans="1:13" s="98" customFormat="1" ht="21.6" customHeight="1">
      <c r="A98" s="703"/>
      <c r="B98" s="704"/>
      <c r="C98" s="683"/>
      <c r="D98" s="705"/>
      <c r="E98" s="706"/>
      <c r="F98" s="706"/>
      <c r="G98" s="706"/>
      <c r="H98" s="706"/>
      <c r="I98" s="706"/>
      <c r="J98" s="707"/>
    </row>
    <row r="99" spans="1:13" s="98" customFormat="1" ht="21.6" customHeight="1">
      <c r="A99" s="703"/>
      <c r="B99" s="704"/>
      <c r="C99" s="683"/>
      <c r="D99" s="705"/>
      <c r="E99" s="708"/>
      <c r="F99" s="706"/>
      <c r="G99" s="706"/>
      <c r="H99" s="706"/>
      <c r="I99" s="706"/>
      <c r="J99" s="709"/>
    </row>
    <row r="100" spans="1:13" s="98" customFormat="1" ht="21.6" customHeight="1">
      <c r="A100" s="703"/>
      <c r="B100" s="704"/>
      <c r="C100" s="683"/>
      <c r="D100" s="705"/>
      <c r="E100" s="708"/>
      <c r="F100" s="706"/>
      <c r="G100" s="706"/>
      <c r="H100" s="706"/>
      <c r="I100" s="706"/>
      <c r="J100" s="709"/>
    </row>
    <row r="101" spans="1:13" s="98" customFormat="1" ht="21.6" customHeight="1">
      <c r="A101" s="703"/>
      <c r="B101" s="704"/>
      <c r="C101" s="683"/>
      <c r="D101" s="705"/>
      <c r="E101" s="708"/>
      <c r="F101" s="706"/>
      <c r="G101" s="706"/>
      <c r="H101" s="706"/>
      <c r="I101" s="706"/>
      <c r="J101" s="709"/>
    </row>
    <row r="102" spans="1:13" s="98" customFormat="1" ht="21.6" customHeight="1">
      <c r="A102" s="703"/>
      <c r="B102" s="704"/>
      <c r="C102" s="683"/>
      <c r="D102" s="705"/>
      <c r="E102" s="708"/>
      <c r="F102" s="706"/>
      <c r="G102" s="706"/>
      <c r="H102" s="706"/>
      <c r="I102" s="706"/>
      <c r="J102" s="709"/>
    </row>
    <row r="103" spans="1:13" s="98" customFormat="1" ht="21.6" customHeight="1">
      <c r="A103" s="703"/>
      <c r="B103" s="704"/>
      <c r="C103" s="683"/>
      <c r="D103" s="705"/>
      <c r="E103" s="708"/>
      <c r="F103" s="706"/>
      <c r="G103" s="706"/>
      <c r="H103" s="706"/>
      <c r="I103" s="706"/>
      <c r="J103" s="709"/>
    </row>
    <row r="104" spans="1:13" s="98" customFormat="1" ht="21.6" customHeight="1">
      <c r="A104" s="703"/>
      <c r="B104" s="704"/>
      <c r="C104" s="683"/>
      <c r="D104" s="705"/>
      <c r="E104" s="708"/>
      <c r="F104" s="706"/>
      <c r="G104" s="706"/>
      <c r="H104" s="706"/>
      <c r="I104" s="706"/>
      <c r="J104" s="709"/>
    </row>
    <row r="105" spans="1:13" s="98" customFormat="1" ht="21.6" customHeight="1">
      <c r="A105" s="703"/>
      <c r="B105" s="704"/>
      <c r="C105" s="683"/>
      <c r="D105" s="705"/>
      <c r="E105" s="708"/>
      <c r="F105" s="706"/>
      <c r="G105" s="706"/>
      <c r="H105" s="706"/>
      <c r="I105" s="706"/>
      <c r="J105" s="709"/>
    </row>
    <row r="106" spans="1:13" s="98" customFormat="1" ht="21.6" customHeight="1">
      <c r="A106" s="703"/>
      <c r="B106" s="704"/>
      <c r="C106" s="683"/>
      <c r="D106" s="705"/>
      <c r="E106" s="708"/>
      <c r="F106" s="706"/>
      <c r="G106" s="706"/>
      <c r="H106" s="706"/>
      <c r="I106" s="706"/>
      <c r="J106" s="709"/>
    </row>
    <row r="107" spans="1:13" s="98" customFormat="1" ht="21.6" customHeight="1">
      <c r="A107" s="703"/>
      <c r="B107" s="704"/>
      <c r="C107" s="96"/>
      <c r="D107" s="705"/>
      <c r="E107" s="706"/>
      <c r="F107" s="706"/>
      <c r="G107" s="706"/>
      <c r="H107" s="706"/>
      <c r="I107" s="706"/>
      <c r="J107" s="780"/>
      <c r="M107" s="765"/>
    </row>
    <row r="108" spans="1:13" s="98" customFormat="1" ht="21.6" customHeight="1">
      <c r="A108" s="703"/>
      <c r="B108" s="704"/>
      <c r="C108" s="683"/>
      <c r="D108" s="705"/>
      <c r="E108" s="708"/>
      <c r="F108" s="706"/>
      <c r="G108" s="706"/>
      <c r="H108" s="706"/>
      <c r="I108" s="706"/>
      <c r="J108" s="709"/>
      <c r="M108" s="741"/>
    </row>
    <row r="109" spans="1:13" s="98" customFormat="1" ht="21.6" customHeight="1">
      <c r="A109" s="703"/>
      <c r="B109" s="704"/>
      <c r="C109" s="96"/>
      <c r="D109" s="705"/>
      <c r="E109" s="706"/>
      <c r="F109" s="706"/>
      <c r="G109" s="706"/>
      <c r="H109" s="706"/>
      <c r="I109" s="706"/>
      <c r="J109" s="780"/>
    </row>
    <row r="110" spans="1:13" s="98" customFormat="1" ht="21.6" customHeight="1">
      <c r="A110" s="703"/>
      <c r="B110" s="704"/>
      <c r="C110" s="96"/>
      <c r="D110" s="705"/>
      <c r="E110" s="706"/>
      <c r="F110" s="706"/>
      <c r="G110" s="706"/>
      <c r="H110" s="706"/>
      <c r="I110" s="706"/>
      <c r="J110" s="780"/>
    </row>
    <row r="111" spans="1:13" s="98" customFormat="1" ht="21.6" customHeight="1">
      <c r="A111" s="703"/>
      <c r="B111" s="704"/>
      <c r="C111" s="683"/>
      <c r="D111" s="705"/>
      <c r="E111" s="706"/>
      <c r="F111" s="706"/>
      <c r="G111" s="706"/>
      <c r="H111" s="706"/>
      <c r="I111" s="706"/>
      <c r="J111" s="707"/>
    </row>
    <row r="112" spans="1:13" s="98" customFormat="1" ht="21.6" customHeight="1">
      <c r="A112" s="703"/>
      <c r="B112" s="704"/>
      <c r="C112" s="781"/>
      <c r="D112" s="699"/>
      <c r="E112" s="782"/>
      <c r="F112" s="783"/>
      <c r="G112" s="783"/>
      <c r="H112" s="783"/>
      <c r="I112" s="783"/>
      <c r="J112" s="776"/>
    </row>
    <row r="113" spans="1:10" s="98" customFormat="1" ht="21.6" customHeight="1">
      <c r="A113" s="703"/>
      <c r="B113" s="704"/>
      <c r="C113" s="683"/>
      <c r="D113" s="705"/>
      <c r="E113" s="706"/>
      <c r="F113" s="706"/>
      <c r="G113" s="706"/>
      <c r="H113" s="706"/>
      <c r="I113" s="706"/>
      <c r="J113" s="707"/>
    </row>
    <row r="114" spans="1:10" s="98" customFormat="1" ht="21.6" customHeight="1">
      <c r="A114" s="703"/>
      <c r="B114" s="704"/>
      <c r="C114" s="683"/>
      <c r="D114" s="705"/>
      <c r="E114" s="708"/>
      <c r="F114" s="706"/>
      <c r="G114" s="706"/>
      <c r="H114" s="706"/>
      <c r="I114" s="706"/>
      <c r="J114" s="709"/>
    </row>
    <row r="115" spans="1:10" s="860" customFormat="1" ht="21.6" customHeight="1">
      <c r="A115" s="703"/>
      <c r="B115" s="704"/>
      <c r="C115" s="683"/>
      <c r="D115" s="705"/>
      <c r="E115" s="708"/>
      <c r="F115" s="706"/>
      <c r="G115" s="706"/>
      <c r="H115" s="706"/>
      <c r="I115" s="706"/>
      <c r="J115" s="709"/>
    </row>
    <row r="116" spans="1:10" s="860" customFormat="1" ht="21.6" customHeight="1">
      <c r="A116" s="703"/>
      <c r="B116" s="704"/>
      <c r="C116" s="683"/>
      <c r="D116" s="705"/>
      <c r="E116" s="708"/>
      <c r="F116" s="706"/>
      <c r="G116" s="706"/>
      <c r="H116" s="706"/>
      <c r="I116" s="706"/>
      <c r="J116" s="709"/>
    </row>
    <row r="117" spans="1:10" s="860" customFormat="1" ht="21.6" customHeight="1">
      <c r="A117" s="703"/>
      <c r="B117" s="704"/>
      <c r="C117" s="683"/>
      <c r="D117" s="705"/>
      <c r="E117" s="708"/>
      <c r="F117" s="706"/>
      <c r="G117" s="706"/>
      <c r="H117" s="706"/>
      <c r="I117" s="706"/>
      <c r="J117" s="709"/>
    </row>
    <row r="118" spans="1:10" s="894" customFormat="1" ht="21.6" customHeight="1">
      <c r="A118" s="703"/>
      <c r="B118" s="704"/>
      <c r="C118" s="683"/>
      <c r="D118" s="705"/>
      <c r="E118" s="708"/>
      <c r="F118" s="706"/>
      <c r="G118" s="706"/>
      <c r="H118" s="706"/>
      <c r="I118" s="706"/>
      <c r="J118" s="709"/>
    </row>
    <row r="119" spans="1:10" s="894" customFormat="1" ht="21.6" customHeight="1">
      <c r="A119" s="703"/>
      <c r="B119" s="704"/>
      <c r="C119" s="683"/>
      <c r="D119" s="705"/>
      <c r="E119" s="708"/>
      <c r="F119" s="706"/>
      <c r="G119" s="706"/>
      <c r="H119" s="706"/>
      <c r="I119" s="706"/>
      <c r="J119" s="709"/>
    </row>
    <row r="120" spans="1:10" s="894" customFormat="1" ht="21.6" customHeight="1">
      <c r="A120" s="703"/>
      <c r="B120" s="704"/>
      <c r="C120" s="683"/>
      <c r="D120" s="705"/>
      <c r="E120" s="708"/>
      <c r="F120" s="706"/>
      <c r="G120" s="706"/>
      <c r="H120" s="706"/>
      <c r="I120" s="706"/>
      <c r="J120" s="709"/>
    </row>
    <row r="121" spans="1:10" s="894" customFormat="1" ht="21.6" customHeight="1">
      <c r="A121" s="703"/>
      <c r="B121" s="704"/>
      <c r="C121" s="683"/>
      <c r="D121" s="705"/>
      <c r="E121" s="708"/>
      <c r="F121" s="706"/>
      <c r="G121" s="706"/>
      <c r="H121" s="706"/>
      <c r="I121" s="706"/>
      <c r="J121" s="709"/>
    </row>
    <row r="122" spans="1:10" s="894" customFormat="1" ht="21.6" customHeight="1">
      <c r="A122" s="703"/>
      <c r="B122" s="704"/>
      <c r="C122" s="683"/>
      <c r="D122" s="705"/>
      <c r="E122" s="708"/>
      <c r="F122" s="706"/>
      <c r="G122" s="706"/>
      <c r="H122" s="706"/>
      <c r="I122" s="706"/>
      <c r="J122" s="709"/>
    </row>
    <row r="123" spans="1:10" s="894" customFormat="1" ht="21.6" customHeight="1">
      <c r="A123" s="703"/>
      <c r="B123" s="704"/>
      <c r="C123" s="683"/>
      <c r="D123" s="705"/>
      <c r="E123" s="708"/>
      <c r="F123" s="706"/>
      <c r="G123" s="706"/>
      <c r="H123" s="706"/>
      <c r="I123" s="706"/>
      <c r="J123" s="709"/>
    </row>
    <row r="124" spans="1:10" s="894" customFormat="1" ht="21.6" customHeight="1">
      <c r="A124" s="703"/>
      <c r="B124" s="704"/>
      <c r="C124" s="683"/>
      <c r="D124" s="705"/>
      <c r="E124" s="708"/>
      <c r="F124" s="706"/>
      <c r="G124" s="706"/>
      <c r="H124" s="706"/>
      <c r="I124" s="706"/>
      <c r="J124" s="709"/>
    </row>
    <row r="125" spans="1:10" s="894" customFormat="1" ht="21.6" customHeight="1">
      <c r="A125" s="703"/>
      <c r="B125" s="704"/>
      <c r="C125" s="683"/>
      <c r="D125" s="705"/>
      <c r="E125" s="708"/>
      <c r="F125" s="706"/>
      <c r="G125" s="706"/>
      <c r="H125" s="706"/>
      <c r="I125" s="706"/>
      <c r="J125" s="709"/>
    </row>
    <row r="126" spans="1:10" s="894" customFormat="1" ht="21.6" customHeight="1">
      <c r="A126" s="703"/>
      <c r="B126" s="704"/>
      <c r="C126" s="683"/>
      <c r="D126" s="705"/>
      <c r="E126" s="708"/>
      <c r="F126" s="706"/>
      <c r="G126" s="706"/>
      <c r="H126" s="706"/>
      <c r="I126" s="706"/>
      <c r="J126" s="709"/>
    </row>
    <row r="127" spans="1:10" s="894" customFormat="1" ht="21.6" customHeight="1">
      <c r="A127" s="703"/>
      <c r="B127" s="704"/>
      <c r="C127" s="683"/>
      <c r="D127" s="705"/>
      <c r="E127" s="708"/>
      <c r="F127" s="706"/>
      <c r="G127" s="706"/>
      <c r="H127" s="706"/>
      <c r="I127" s="706"/>
      <c r="J127" s="709"/>
    </row>
    <row r="128" spans="1:10" s="894" customFormat="1" ht="21.6" customHeight="1">
      <c r="A128" s="703"/>
      <c r="B128" s="704"/>
      <c r="C128" s="683"/>
      <c r="D128" s="705"/>
      <c r="E128" s="708"/>
      <c r="F128" s="706"/>
      <c r="G128" s="706"/>
      <c r="H128" s="706"/>
      <c r="I128" s="706"/>
      <c r="J128" s="709"/>
    </row>
    <row r="129" spans="1:10" s="894" customFormat="1" ht="21.6" customHeight="1">
      <c r="A129" s="703"/>
      <c r="B129" s="704"/>
      <c r="C129" s="683"/>
      <c r="D129" s="705"/>
      <c r="E129" s="708"/>
      <c r="F129" s="706"/>
      <c r="G129" s="706"/>
      <c r="H129" s="706"/>
      <c r="I129" s="706"/>
      <c r="J129" s="709"/>
    </row>
    <row r="130" spans="1:10" s="894" customFormat="1" ht="21.6" customHeight="1">
      <c r="A130" s="703"/>
      <c r="B130" s="704"/>
      <c r="C130" s="683"/>
      <c r="D130" s="705"/>
      <c r="E130" s="708"/>
      <c r="F130" s="706"/>
      <c r="G130" s="706"/>
      <c r="H130" s="706"/>
      <c r="I130" s="706"/>
      <c r="J130" s="709"/>
    </row>
    <row r="131" spans="1:10" s="894" customFormat="1" ht="21.6" customHeight="1">
      <c r="A131" s="703"/>
      <c r="B131" s="704"/>
      <c r="C131" s="683"/>
      <c r="D131" s="705"/>
      <c r="E131" s="708"/>
      <c r="F131" s="706"/>
      <c r="G131" s="706"/>
      <c r="H131" s="706"/>
      <c r="I131" s="706"/>
      <c r="J131" s="709"/>
    </row>
    <row r="132" spans="1:10" s="894" customFormat="1" ht="21.6" customHeight="1">
      <c r="A132" s="703"/>
      <c r="B132" s="704"/>
      <c r="C132" s="683"/>
      <c r="D132" s="705"/>
      <c r="E132" s="708"/>
      <c r="F132" s="706"/>
      <c r="G132" s="706"/>
      <c r="H132" s="706"/>
      <c r="I132" s="706"/>
      <c r="J132" s="709"/>
    </row>
    <row r="133" spans="1:10" s="894" customFormat="1" ht="21.6" customHeight="1">
      <c r="A133" s="703"/>
      <c r="B133" s="704"/>
      <c r="C133" s="683"/>
      <c r="D133" s="705"/>
      <c r="E133" s="708"/>
      <c r="F133" s="706"/>
      <c r="G133" s="706"/>
      <c r="H133" s="706"/>
      <c r="I133" s="706"/>
      <c r="J133" s="709"/>
    </row>
    <row r="134" spans="1:10" s="894" customFormat="1" ht="21.6" customHeight="1">
      <c r="A134" s="703"/>
      <c r="B134" s="704"/>
      <c r="C134" s="683"/>
      <c r="D134" s="705"/>
      <c r="E134" s="708"/>
      <c r="F134" s="706"/>
      <c r="G134" s="706"/>
      <c r="H134" s="706"/>
      <c r="I134" s="706"/>
      <c r="J134" s="709"/>
    </row>
    <row r="135" spans="1:10" s="894" customFormat="1" ht="21.6" customHeight="1">
      <c r="A135" s="703"/>
      <c r="B135" s="704"/>
      <c r="C135" s="683"/>
      <c r="D135" s="705"/>
      <c r="E135" s="708"/>
      <c r="F135" s="706"/>
      <c r="G135" s="706"/>
      <c r="H135" s="706"/>
      <c r="I135" s="706"/>
      <c r="J135" s="709"/>
    </row>
    <row r="136" spans="1:10" s="894" customFormat="1" ht="21.6" customHeight="1">
      <c r="A136" s="703"/>
      <c r="B136" s="704"/>
      <c r="C136" s="683"/>
      <c r="D136" s="705"/>
      <c r="E136" s="708"/>
      <c r="F136" s="706"/>
      <c r="G136" s="706"/>
      <c r="H136" s="706"/>
      <c r="I136" s="706"/>
      <c r="J136" s="709"/>
    </row>
    <row r="137" spans="1:10" s="894" customFormat="1" ht="21.6" customHeight="1">
      <c r="A137" s="703"/>
      <c r="B137" s="704"/>
      <c r="C137" s="683"/>
      <c r="D137" s="705"/>
      <c r="E137" s="708"/>
      <c r="F137" s="706"/>
      <c r="G137" s="706"/>
      <c r="H137" s="706"/>
      <c r="I137" s="706"/>
      <c r="J137" s="709"/>
    </row>
    <row r="138" spans="1:10" s="894" customFormat="1" ht="21.6" customHeight="1">
      <c r="A138" s="703"/>
      <c r="B138" s="704"/>
      <c r="C138" s="683"/>
      <c r="D138" s="705"/>
      <c r="E138" s="708"/>
      <c r="F138" s="706"/>
      <c r="G138" s="706"/>
      <c r="H138" s="706"/>
      <c r="I138" s="706"/>
      <c r="J138" s="709"/>
    </row>
    <row r="139" spans="1:10" s="894" customFormat="1" ht="21.6" customHeight="1">
      <c r="A139" s="703"/>
      <c r="B139" s="704"/>
      <c r="C139" s="683"/>
      <c r="D139" s="705"/>
      <c r="E139" s="708"/>
      <c r="F139" s="706"/>
      <c r="G139" s="706"/>
      <c r="H139" s="706"/>
      <c r="I139" s="706"/>
      <c r="J139" s="709"/>
    </row>
    <row r="140" spans="1:10" s="894" customFormat="1" ht="21.6" customHeight="1">
      <c r="A140" s="703"/>
      <c r="B140" s="704"/>
      <c r="C140" s="683"/>
      <c r="D140" s="705"/>
      <c r="E140" s="708"/>
      <c r="F140" s="706"/>
      <c r="G140" s="706"/>
      <c r="H140" s="706"/>
      <c r="I140" s="706"/>
      <c r="J140" s="709"/>
    </row>
    <row r="141" spans="1:10" s="894" customFormat="1" ht="21.6" customHeight="1">
      <c r="A141" s="703"/>
      <c r="B141" s="704"/>
      <c r="C141" s="683"/>
      <c r="D141" s="705"/>
      <c r="E141" s="708"/>
      <c r="F141" s="706"/>
      <c r="G141" s="706"/>
      <c r="H141" s="706"/>
      <c r="I141" s="706"/>
      <c r="J141" s="709"/>
    </row>
    <row r="142" spans="1:10" s="894" customFormat="1" ht="21.6" customHeight="1">
      <c r="A142" s="703"/>
      <c r="B142" s="704"/>
      <c r="C142" s="683"/>
      <c r="D142" s="705"/>
      <c r="E142" s="708"/>
      <c r="F142" s="706"/>
      <c r="G142" s="706"/>
      <c r="H142" s="706"/>
      <c r="I142" s="706"/>
      <c r="J142" s="709"/>
    </row>
    <row r="143" spans="1:10" s="894" customFormat="1" ht="21.6" customHeight="1">
      <c r="A143" s="703"/>
      <c r="B143" s="704"/>
      <c r="C143" s="683"/>
      <c r="D143" s="705"/>
      <c r="E143" s="708"/>
      <c r="F143" s="706"/>
      <c r="G143" s="706"/>
      <c r="H143" s="706"/>
      <c r="I143" s="706"/>
      <c r="J143" s="709"/>
    </row>
    <row r="144" spans="1:10" s="894" customFormat="1" ht="21.6" customHeight="1">
      <c r="A144" s="703"/>
      <c r="B144" s="704"/>
      <c r="C144" s="683"/>
      <c r="D144" s="705"/>
      <c r="E144" s="708"/>
      <c r="F144" s="706"/>
      <c r="G144" s="706"/>
      <c r="H144" s="706"/>
      <c r="I144" s="706"/>
      <c r="J144" s="709"/>
    </row>
    <row r="145" spans="1:10" s="894" customFormat="1" ht="21.6" customHeight="1">
      <c r="A145" s="703"/>
      <c r="B145" s="704"/>
      <c r="C145" s="683"/>
      <c r="D145" s="705"/>
      <c r="E145" s="708"/>
      <c r="F145" s="706"/>
      <c r="G145" s="706"/>
      <c r="H145" s="706"/>
      <c r="I145" s="706"/>
      <c r="J145" s="709"/>
    </row>
    <row r="146" spans="1:10" s="894" customFormat="1" ht="21.6" customHeight="1">
      <c r="A146" s="703"/>
      <c r="B146" s="704"/>
      <c r="C146" s="683"/>
      <c r="D146" s="705"/>
      <c r="E146" s="708"/>
      <c r="F146" s="706"/>
      <c r="G146" s="706"/>
      <c r="H146" s="706"/>
      <c r="I146" s="706"/>
      <c r="J146" s="709"/>
    </row>
    <row r="147" spans="1:10" s="894" customFormat="1" ht="21.6" customHeight="1">
      <c r="A147" s="703"/>
      <c r="B147" s="704"/>
      <c r="C147" s="683"/>
      <c r="D147" s="705"/>
      <c r="E147" s="708"/>
      <c r="F147" s="706"/>
      <c r="G147" s="706"/>
      <c r="H147" s="706"/>
      <c r="I147" s="706"/>
      <c r="J147" s="709"/>
    </row>
    <row r="148" spans="1:10" s="894" customFormat="1" ht="21.6" customHeight="1">
      <c r="A148" s="703"/>
      <c r="B148" s="704"/>
      <c r="C148" s="683"/>
      <c r="D148" s="705"/>
      <c r="E148" s="708"/>
      <c r="F148" s="706"/>
      <c r="G148" s="706"/>
      <c r="H148" s="706"/>
      <c r="I148" s="706"/>
      <c r="J148" s="709"/>
    </row>
    <row r="149" spans="1:10" s="894" customFormat="1" ht="21.6" customHeight="1">
      <c r="A149" s="703"/>
      <c r="B149" s="704"/>
      <c r="C149" s="683"/>
      <c r="D149" s="705"/>
      <c r="E149" s="708"/>
      <c r="F149" s="706"/>
      <c r="G149" s="706"/>
      <c r="H149" s="706"/>
      <c r="I149" s="706"/>
      <c r="J149" s="709"/>
    </row>
    <row r="150" spans="1:10" s="894" customFormat="1" ht="21.6" customHeight="1">
      <c r="A150" s="703"/>
      <c r="B150" s="704"/>
      <c r="C150" s="683"/>
      <c r="D150" s="705"/>
      <c r="E150" s="708"/>
      <c r="F150" s="706"/>
      <c r="G150" s="706"/>
      <c r="H150" s="706"/>
      <c r="I150" s="706"/>
      <c r="J150" s="709"/>
    </row>
    <row r="151" spans="1:10" s="894" customFormat="1" ht="21.6" customHeight="1">
      <c r="A151" s="703"/>
      <c r="B151" s="704"/>
      <c r="C151" s="683"/>
      <c r="D151" s="705"/>
      <c r="E151" s="708"/>
      <c r="F151" s="706"/>
      <c r="G151" s="706"/>
      <c r="H151" s="706"/>
      <c r="I151" s="706"/>
      <c r="J151" s="709"/>
    </row>
    <row r="152" spans="1:10" s="894" customFormat="1" ht="21.6" customHeight="1">
      <c r="A152" s="703"/>
      <c r="B152" s="704"/>
      <c r="C152" s="683"/>
      <c r="D152" s="705"/>
      <c r="E152" s="708"/>
      <c r="F152" s="706"/>
      <c r="G152" s="706"/>
      <c r="H152" s="706"/>
      <c r="I152" s="706"/>
      <c r="J152" s="709"/>
    </row>
    <row r="153" spans="1:10" s="894" customFormat="1" ht="21.6" customHeight="1">
      <c r="A153" s="703"/>
      <c r="B153" s="704"/>
      <c r="C153" s="683"/>
      <c r="D153" s="705"/>
      <c r="E153" s="708"/>
      <c r="F153" s="706"/>
      <c r="G153" s="706"/>
      <c r="H153" s="706"/>
      <c r="I153" s="706"/>
      <c r="J153" s="709"/>
    </row>
    <row r="154" spans="1:10" s="894" customFormat="1" ht="21.6" customHeight="1">
      <c r="A154" s="703"/>
      <c r="B154" s="704"/>
      <c r="C154" s="683"/>
      <c r="D154" s="705"/>
      <c r="E154" s="708"/>
      <c r="F154" s="706"/>
      <c r="G154" s="706"/>
      <c r="H154" s="706"/>
      <c r="I154" s="706"/>
      <c r="J154" s="709"/>
    </row>
    <row r="155" spans="1:10" s="894" customFormat="1" ht="21.6" customHeight="1">
      <c r="A155" s="703"/>
      <c r="B155" s="704"/>
      <c r="C155" s="683"/>
      <c r="D155" s="705"/>
      <c r="E155" s="708"/>
      <c r="F155" s="706"/>
      <c r="G155" s="706"/>
      <c r="H155" s="706"/>
      <c r="I155" s="706"/>
      <c r="J155" s="709"/>
    </row>
    <row r="156" spans="1:10" s="894" customFormat="1" ht="21.6" customHeight="1">
      <c r="A156" s="703"/>
      <c r="B156" s="704"/>
      <c r="C156" s="683"/>
      <c r="D156" s="705"/>
      <c r="E156" s="708"/>
      <c r="F156" s="706"/>
      <c r="G156" s="706"/>
      <c r="H156" s="706"/>
      <c r="I156" s="706"/>
      <c r="J156" s="709"/>
    </row>
    <row r="157" spans="1:10" s="894" customFormat="1" ht="21.6" customHeight="1">
      <c r="A157" s="703"/>
      <c r="B157" s="704"/>
      <c r="C157" s="683"/>
      <c r="D157" s="705"/>
      <c r="E157" s="708"/>
      <c r="F157" s="706"/>
      <c r="G157" s="706"/>
      <c r="H157" s="706"/>
      <c r="I157" s="706"/>
      <c r="J157" s="709"/>
    </row>
    <row r="158" spans="1:10" s="894" customFormat="1" ht="21.6" customHeight="1">
      <c r="A158" s="703"/>
      <c r="B158" s="704"/>
      <c r="C158" s="683"/>
      <c r="D158" s="705"/>
      <c r="E158" s="708"/>
      <c r="F158" s="706"/>
      <c r="G158" s="706"/>
      <c r="H158" s="706"/>
      <c r="I158" s="706"/>
      <c r="J158" s="709"/>
    </row>
    <row r="159" spans="1:10" s="894" customFormat="1" ht="21.6" customHeight="1">
      <c r="A159" s="703"/>
      <c r="B159" s="704"/>
      <c r="C159" s="683"/>
      <c r="D159" s="705"/>
      <c r="E159" s="708"/>
      <c r="F159" s="706"/>
      <c r="G159" s="706"/>
      <c r="H159" s="706"/>
      <c r="I159" s="706"/>
      <c r="J159" s="709"/>
    </row>
    <row r="160" spans="1:10" s="894" customFormat="1" ht="21.6" customHeight="1">
      <c r="A160" s="703"/>
      <c r="B160" s="704"/>
      <c r="C160" s="683"/>
      <c r="D160" s="705"/>
      <c r="E160" s="708"/>
      <c r="F160" s="706"/>
      <c r="G160" s="706"/>
      <c r="H160" s="706"/>
      <c r="I160" s="706"/>
      <c r="J160" s="709"/>
    </row>
    <row r="161" spans="1:10" s="894" customFormat="1" ht="21.6" customHeight="1">
      <c r="A161" s="703"/>
      <c r="B161" s="704"/>
      <c r="C161" s="683"/>
      <c r="D161" s="705"/>
      <c r="E161" s="708"/>
      <c r="F161" s="706"/>
      <c r="G161" s="706"/>
      <c r="H161" s="706"/>
      <c r="I161" s="706"/>
      <c r="J161" s="709"/>
    </row>
    <row r="162" spans="1:10" s="894" customFormat="1" ht="21.6" customHeight="1">
      <c r="A162" s="703"/>
      <c r="B162" s="704"/>
      <c r="C162" s="683"/>
      <c r="D162" s="705"/>
      <c r="E162" s="708"/>
      <c r="F162" s="706"/>
      <c r="G162" s="706"/>
      <c r="H162" s="706"/>
      <c r="I162" s="706"/>
      <c r="J162" s="709"/>
    </row>
    <row r="163" spans="1:10" s="894" customFormat="1" ht="21.6" customHeight="1">
      <c r="A163" s="703"/>
      <c r="B163" s="704"/>
      <c r="C163" s="683"/>
      <c r="D163" s="705"/>
      <c r="E163" s="708"/>
      <c r="F163" s="706"/>
      <c r="G163" s="706"/>
      <c r="H163" s="706"/>
      <c r="I163" s="706"/>
      <c r="J163" s="709"/>
    </row>
    <row r="164" spans="1:10" s="894" customFormat="1" ht="21.6" customHeight="1">
      <c r="A164" s="703"/>
      <c r="B164" s="704"/>
      <c r="C164" s="683"/>
      <c r="D164" s="705"/>
      <c r="E164" s="708"/>
      <c r="F164" s="706"/>
      <c r="G164" s="706"/>
      <c r="H164" s="706"/>
      <c r="I164" s="706"/>
      <c r="J164" s="709"/>
    </row>
    <row r="165" spans="1:10" s="894" customFormat="1" ht="21.6" customHeight="1">
      <c r="A165" s="703"/>
      <c r="B165" s="704"/>
      <c r="C165" s="683"/>
      <c r="D165" s="705"/>
      <c r="E165" s="708"/>
      <c r="F165" s="706"/>
      <c r="G165" s="706"/>
      <c r="H165" s="706"/>
      <c r="I165" s="706"/>
      <c r="J165" s="709"/>
    </row>
    <row r="166" spans="1:10" s="894" customFormat="1" ht="21.6" customHeight="1">
      <c r="A166" s="703"/>
      <c r="B166" s="704"/>
      <c r="C166" s="683"/>
      <c r="D166" s="705"/>
      <c r="E166" s="708"/>
      <c r="F166" s="706"/>
      <c r="G166" s="706"/>
      <c r="H166" s="706"/>
      <c r="I166" s="706"/>
      <c r="J166" s="709"/>
    </row>
    <row r="167" spans="1:10" s="894" customFormat="1" ht="21.6" customHeight="1">
      <c r="A167" s="703"/>
      <c r="B167" s="704"/>
      <c r="C167" s="683"/>
      <c r="D167" s="705"/>
      <c r="E167" s="708"/>
      <c r="F167" s="706"/>
      <c r="G167" s="706"/>
      <c r="H167" s="706"/>
      <c r="I167" s="706"/>
      <c r="J167" s="709"/>
    </row>
    <row r="168" spans="1:10" s="894" customFormat="1" ht="21.6" customHeight="1">
      <c r="A168" s="703"/>
      <c r="B168" s="704"/>
      <c r="C168" s="683"/>
      <c r="D168" s="705"/>
      <c r="E168" s="708"/>
      <c r="F168" s="706"/>
      <c r="G168" s="706"/>
      <c r="H168" s="706"/>
      <c r="I168" s="706"/>
      <c r="J168" s="709"/>
    </row>
    <row r="169" spans="1:10" s="894" customFormat="1" ht="21.6" customHeight="1">
      <c r="A169" s="703"/>
      <c r="B169" s="704"/>
      <c r="C169" s="683"/>
      <c r="D169" s="705"/>
      <c r="E169" s="708"/>
      <c r="F169" s="706"/>
      <c r="G169" s="706"/>
      <c r="H169" s="706"/>
      <c r="I169" s="706"/>
      <c r="J169" s="709"/>
    </row>
    <row r="170" spans="1:10" s="894" customFormat="1" ht="21.6" customHeight="1">
      <c r="A170" s="703"/>
      <c r="B170" s="704"/>
      <c r="C170" s="683"/>
      <c r="D170" s="705"/>
      <c r="E170" s="708"/>
      <c r="F170" s="706"/>
      <c r="G170" s="706"/>
      <c r="H170" s="706"/>
      <c r="I170" s="706"/>
      <c r="J170" s="709"/>
    </row>
    <row r="171" spans="1:10" s="894" customFormat="1" ht="21.6" customHeight="1">
      <c r="A171" s="703"/>
      <c r="B171" s="704"/>
      <c r="C171" s="683"/>
      <c r="D171" s="705"/>
      <c r="E171" s="708"/>
      <c r="F171" s="706"/>
      <c r="G171" s="706"/>
      <c r="H171" s="706"/>
      <c r="I171" s="706"/>
      <c r="J171" s="709"/>
    </row>
    <row r="172" spans="1:10" s="894" customFormat="1" ht="21.6" customHeight="1">
      <c r="A172" s="703"/>
      <c r="B172" s="704"/>
      <c r="C172" s="683"/>
      <c r="D172" s="705"/>
      <c r="E172" s="708"/>
      <c r="F172" s="706"/>
      <c r="G172" s="706"/>
      <c r="H172" s="706"/>
      <c r="I172" s="706"/>
      <c r="J172" s="709"/>
    </row>
    <row r="173" spans="1:10" s="894" customFormat="1" ht="21.6" customHeight="1">
      <c r="A173" s="703"/>
      <c r="B173" s="704"/>
      <c r="C173" s="683"/>
      <c r="D173" s="705"/>
      <c r="E173" s="708"/>
      <c r="F173" s="706"/>
      <c r="G173" s="706"/>
      <c r="H173" s="706"/>
      <c r="I173" s="706"/>
      <c r="J173" s="709"/>
    </row>
    <row r="174" spans="1:10" s="894" customFormat="1" ht="21.6" customHeight="1">
      <c r="A174" s="703"/>
      <c r="B174" s="704"/>
      <c r="C174" s="683"/>
      <c r="D174" s="705"/>
      <c r="E174" s="708"/>
      <c r="F174" s="706"/>
      <c r="G174" s="706"/>
      <c r="H174" s="706"/>
      <c r="I174" s="706"/>
      <c r="J174" s="709"/>
    </row>
    <row r="175" spans="1:10" s="894" customFormat="1" ht="21.6" customHeight="1">
      <c r="A175" s="703"/>
      <c r="B175" s="704"/>
      <c r="C175" s="683"/>
      <c r="D175" s="705"/>
      <c r="E175" s="708"/>
      <c r="F175" s="706"/>
      <c r="G175" s="706"/>
      <c r="H175" s="706"/>
      <c r="I175" s="706"/>
      <c r="J175" s="709"/>
    </row>
    <row r="176" spans="1:10" s="108" customFormat="1" ht="21" customHeight="1">
      <c r="A176" s="106" t="s">
        <v>9</v>
      </c>
      <c r="B176" s="11"/>
      <c r="C176" s="850"/>
      <c r="D176" s="13"/>
      <c r="E176" s="107"/>
      <c r="F176" s="5"/>
      <c r="G176" s="38"/>
      <c r="H176" s="13"/>
      <c r="I176" s="5"/>
      <c r="J176" s="13"/>
    </row>
    <row r="177" spans="1:10" s="108" customFormat="1" ht="21" customHeight="1">
      <c r="A177" s="109" t="s">
        <v>550</v>
      </c>
      <c r="B177" s="11"/>
      <c r="C177" s="850"/>
      <c r="D177" s="13"/>
      <c r="E177" s="107"/>
      <c r="F177" s="5"/>
      <c r="G177" s="38"/>
      <c r="H177" s="13"/>
      <c r="I177" s="5"/>
      <c r="J177" s="13"/>
    </row>
    <row r="178" spans="1:10" s="108" customFormat="1" ht="21" customHeight="1">
      <c r="A178" s="109" t="s">
        <v>609</v>
      </c>
      <c r="B178" s="11"/>
      <c r="C178" s="850"/>
      <c r="D178" s="13"/>
      <c r="E178" s="107"/>
      <c r="F178" s="5"/>
      <c r="G178" s="38"/>
      <c r="H178" s="13"/>
      <c r="I178" s="5"/>
      <c r="J178" s="13"/>
    </row>
    <row r="179" spans="1:10" s="108" customFormat="1" ht="21" customHeight="1">
      <c r="A179" s="109"/>
      <c r="B179" s="11"/>
      <c r="C179" s="534"/>
      <c r="D179" s="13"/>
      <c r="E179" s="107"/>
      <c r="F179" s="5"/>
      <c r="G179" s="38"/>
      <c r="H179" s="13"/>
      <c r="I179" s="5"/>
      <c r="J179" s="13"/>
    </row>
    <row r="180" spans="1:10" s="108" customFormat="1" ht="21" customHeight="1">
      <c r="A180" s="109"/>
      <c r="B180" s="9"/>
      <c r="C180" s="9" t="s">
        <v>595</v>
      </c>
      <c r="D180" s="9"/>
      <c r="E180" s="9"/>
      <c r="F180" s="9"/>
      <c r="G180" s="9"/>
      <c r="H180" s="9"/>
      <c r="I180" s="9"/>
      <c r="J180" s="13"/>
    </row>
    <row r="181" spans="1:10" s="108" customFormat="1" ht="21" customHeight="1">
      <c r="A181" s="109"/>
      <c r="B181" s="11"/>
      <c r="C181" s="534"/>
      <c r="D181" s="13"/>
      <c r="E181" s="107"/>
      <c r="F181" s="5"/>
      <c r="G181" s="38"/>
      <c r="H181" s="13"/>
      <c r="I181" s="5"/>
      <c r="J181" s="13"/>
    </row>
    <row r="182" spans="1:10" s="108" customFormat="1" ht="21" customHeight="1">
      <c r="A182" s="109"/>
      <c r="B182" s="11"/>
      <c r="C182" s="534"/>
      <c r="D182" s="13"/>
      <c r="E182" s="107"/>
      <c r="F182" s="5"/>
      <c r="G182" s="38"/>
      <c r="H182" s="13"/>
      <c r="I182" s="5"/>
      <c r="J182" s="13"/>
    </row>
    <row r="183" spans="1:10" s="877" customFormat="1" ht="21" customHeight="1">
      <c r="A183" s="875"/>
      <c r="B183" s="875" t="s">
        <v>602</v>
      </c>
      <c r="C183" s="906" t="s">
        <v>603</v>
      </c>
      <c r="D183" s="906"/>
      <c r="E183" s="906"/>
      <c r="F183" s="876"/>
      <c r="H183" s="906" t="s">
        <v>604</v>
      </c>
      <c r="I183" s="906"/>
      <c r="J183" s="875"/>
    </row>
    <row r="184" spans="1:10" s="877" customFormat="1" ht="21" customHeight="1">
      <c r="A184" s="875"/>
      <c r="B184" s="875" t="s">
        <v>598</v>
      </c>
      <c r="C184" s="906" t="s">
        <v>599</v>
      </c>
      <c r="D184" s="906"/>
      <c r="E184" s="906"/>
      <c r="F184" s="876"/>
      <c r="H184" s="906" t="s">
        <v>599</v>
      </c>
      <c r="I184" s="906"/>
      <c r="J184" s="875"/>
    </row>
    <row r="185" spans="1:10" s="877" customFormat="1" ht="21" customHeight="1">
      <c r="A185" s="907"/>
      <c r="B185" s="907"/>
      <c r="D185" s="875"/>
      <c r="F185" s="876"/>
      <c r="I185" s="876"/>
      <c r="J185" s="875"/>
    </row>
    <row r="186" spans="1:10" s="877" customFormat="1" ht="21" customHeight="1">
      <c r="A186" s="881"/>
      <c r="B186" s="881"/>
      <c r="D186" s="875"/>
      <c r="F186" s="876"/>
      <c r="I186" s="876"/>
      <c r="J186" s="875"/>
    </row>
    <row r="187" spans="1:10" s="877" customFormat="1" ht="21" customHeight="1">
      <c r="A187" s="875"/>
      <c r="B187" s="875" t="s">
        <v>600</v>
      </c>
      <c r="D187" s="875"/>
      <c r="F187" s="876"/>
      <c r="H187" s="906" t="s">
        <v>605</v>
      </c>
      <c r="I187" s="906"/>
      <c r="J187" s="875"/>
    </row>
    <row r="188" spans="1:10" s="877" customFormat="1" ht="21" customHeight="1">
      <c r="A188" s="875"/>
      <c r="B188" s="875" t="s">
        <v>599</v>
      </c>
      <c r="D188" s="875"/>
      <c r="F188" s="876"/>
      <c r="H188" s="906" t="s">
        <v>606</v>
      </c>
      <c r="I188" s="906"/>
      <c r="J188" s="875"/>
    </row>
    <row r="189" spans="1:10" s="98" customFormat="1" ht="21.6" customHeight="1">
      <c r="A189" s="703"/>
      <c r="B189" s="704"/>
      <c r="C189" s="96"/>
      <c r="D189" s="705"/>
      <c r="E189" s="706"/>
      <c r="F189" s="706"/>
      <c r="G189" s="706"/>
      <c r="H189" s="706"/>
      <c r="I189" s="706"/>
      <c r="J189" s="780"/>
    </row>
    <row r="190" spans="1:10" s="98" customFormat="1" ht="21.6" customHeight="1">
      <c r="A190" s="703"/>
      <c r="B190" s="704"/>
      <c r="C190" s="96"/>
      <c r="D190" s="705"/>
      <c r="E190" s="706"/>
      <c r="F190" s="706"/>
      <c r="G190" s="706"/>
      <c r="H190" s="706"/>
      <c r="I190" s="706"/>
      <c r="J190" s="780"/>
    </row>
    <row r="191" spans="1:10" s="98" customFormat="1" ht="21.6" customHeight="1">
      <c r="A191" s="703"/>
      <c r="B191" s="704"/>
      <c r="C191" s="683"/>
      <c r="D191" s="705"/>
      <c r="E191" s="706"/>
      <c r="F191" s="706"/>
      <c r="G191" s="706"/>
      <c r="H191" s="706"/>
      <c r="I191" s="706"/>
      <c r="J191" s="707"/>
    </row>
    <row r="192" spans="1:10" s="98" customFormat="1" ht="21.6" customHeight="1">
      <c r="A192" s="703"/>
      <c r="B192" s="704"/>
      <c r="C192" s="781"/>
      <c r="D192" s="699"/>
      <c r="E192" s="782"/>
      <c r="F192" s="783"/>
      <c r="G192" s="783"/>
      <c r="H192" s="783"/>
      <c r="I192" s="783"/>
      <c r="J192" s="776"/>
    </row>
    <row r="193" spans="1:10" s="98" customFormat="1" ht="21.6" customHeight="1">
      <c r="A193" s="703"/>
      <c r="B193" s="704"/>
      <c r="C193" s="683"/>
      <c r="D193" s="705"/>
      <c r="E193" s="706"/>
      <c r="F193" s="706"/>
      <c r="G193" s="706"/>
      <c r="H193" s="706"/>
      <c r="I193" s="706"/>
      <c r="J193" s="707"/>
    </row>
    <row r="194" spans="1:10" s="98" customFormat="1" ht="21.6" customHeight="1">
      <c r="A194" s="703"/>
      <c r="B194" s="704"/>
      <c r="C194" s="683"/>
      <c r="D194" s="705"/>
      <c r="E194" s="708"/>
      <c r="F194" s="706"/>
      <c r="G194" s="706"/>
      <c r="H194" s="706"/>
      <c r="I194" s="706"/>
      <c r="J194" s="709"/>
    </row>
    <row r="195" spans="1:10" s="94" customFormat="1" ht="21.6" customHeight="1">
      <c r="B195" s="98"/>
      <c r="C195" s="762"/>
      <c r="D195" s="705"/>
      <c r="E195" s="763"/>
      <c r="F195" s="764"/>
      <c r="G195" s="764"/>
      <c r="H195" s="764"/>
      <c r="I195" s="764"/>
      <c r="J195" s="765"/>
    </row>
    <row r="196" spans="1:10" s="693" customFormat="1" ht="21.6" customHeight="1">
      <c r="B196" s="694"/>
      <c r="C196" s="784"/>
      <c r="D196" s="695"/>
      <c r="E196" s="714"/>
      <c r="F196" s="691"/>
      <c r="G196" s="692"/>
      <c r="H196" s="692"/>
      <c r="I196" s="691"/>
      <c r="J196" s="692"/>
    </row>
    <row r="197" spans="1:10" s="692" customFormat="1" ht="21.6" customHeight="1">
      <c r="B197" s="95"/>
      <c r="C197" s="96"/>
      <c r="D197" s="94"/>
      <c r="E197" s="785"/>
      <c r="F197" s="786"/>
      <c r="G197" s="786"/>
      <c r="H197" s="786"/>
      <c r="I197" s="786"/>
      <c r="J197" s="719"/>
    </row>
    <row r="198" spans="1:10" s="692" customFormat="1" ht="21.6" customHeight="1">
      <c r="B198" s="95"/>
      <c r="C198" s="96"/>
      <c r="D198" s="94"/>
      <c r="E198" s="785"/>
      <c r="F198" s="786"/>
      <c r="G198" s="786"/>
      <c r="H198" s="786"/>
      <c r="I198" s="786"/>
      <c r="J198" s="719"/>
    </row>
    <row r="199" spans="1:10" s="692" customFormat="1" ht="21.6" customHeight="1">
      <c r="B199" s="95"/>
      <c r="C199" s="96"/>
      <c r="D199" s="94"/>
      <c r="E199" s="785"/>
      <c r="F199" s="786"/>
      <c r="G199" s="786"/>
      <c r="H199" s="786"/>
      <c r="I199" s="786"/>
      <c r="J199" s="719"/>
    </row>
    <row r="200" spans="1:10" s="692" customFormat="1" ht="21.6" customHeight="1">
      <c r="B200" s="95"/>
      <c r="C200" s="96"/>
      <c r="D200" s="94"/>
      <c r="E200" s="785"/>
      <c r="F200" s="786"/>
      <c r="G200" s="786"/>
      <c r="H200" s="786"/>
      <c r="I200" s="786"/>
      <c r="J200" s="719"/>
    </row>
    <row r="201" spans="1:10" s="692" customFormat="1" ht="21.6" customHeight="1">
      <c r="B201" s="95"/>
      <c r="C201" s="96"/>
      <c r="D201" s="94"/>
      <c r="E201" s="785"/>
      <c r="F201" s="786"/>
      <c r="G201" s="786"/>
      <c r="H201" s="786"/>
      <c r="I201" s="786"/>
      <c r="J201" s="719"/>
    </row>
    <row r="202" spans="1:10" s="692" customFormat="1" ht="21.6" customHeight="1">
      <c r="B202" s="95"/>
      <c r="C202" s="96"/>
      <c r="D202" s="94"/>
      <c r="E202" s="785"/>
      <c r="F202" s="786"/>
      <c r="G202" s="786"/>
      <c r="H202" s="786"/>
      <c r="I202" s="786"/>
      <c r="J202" s="719"/>
    </row>
    <row r="203" spans="1:10" s="692" customFormat="1" ht="21.6" customHeight="1">
      <c r="B203" s="95"/>
      <c r="C203" s="96"/>
      <c r="D203" s="94"/>
      <c r="E203" s="785"/>
      <c r="F203" s="786"/>
      <c r="G203" s="786"/>
      <c r="H203" s="786"/>
      <c r="I203" s="786"/>
      <c r="J203" s="719"/>
    </row>
    <row r="204" spans="1:10" s="692" customFormat="1" ht="21.6" customHeight="1">
      <c r="B204" s="95"/>
      <c r="C204" s="96"/>
      <c r="D204" s="94"/>
      <c r="E204" s="785"/>
      <c r="F204" s="786"/>
      <c r="G204" s="786"/>
      <c r="H204" s="786"/>
      <c r="I204" s="786"/>
      <c r="J204" s="719"/>
    </row>
    <row r="205" spans="1:10" s="692" customFormat="1" ht="21.6" customHeight="1">
      <c r="B205" s="95"/>
      <c r="C205" s="96"/>
      <c r="D205" s="94"/>
      <c r="E205" s="785"/>
      <c r="F205" s="786"/>
      <c r="G205" s="786"/>
      <c r="H205" s="786"/>
      <c r="I205" s="786"/>
      <c r="J205" s="719"/>
    </row>
    <row r="206" spans="1:10" s="692" customFormat="1" ht="21.6" customHeight="1">
      <c r="B206" s="95"/>
      <c r="C206" s="96"/>
      <c r="D206" s="94"/>
      <c r="E206" s="785"/>
      <c r="F206" s="786"/>
      <c r="G206" s="786"/>
      <c r="H206" s="786"/>
      <c r="I206" s="786"/>
      <c r="J206" s="719"/>
    </row>
    <row r="207" spans="1:10" s="692" customFormat="1" ht="21.6" customHeight="1">
      <c r="B207" s="95"/>
      <c r="C207" s="96"/>
      <c r="D207" s="94"/>
      <c r="E207" s="785"/>
      <c r="F207" s="786"/>
      <c r="G207" s="786"/>
      <c r="H207" s="786"/>
      <c r="I207" s="786"/>
      <c r="J207" s="719"/>
    </row>
    <row r="208" spans="1:10" s="692" customFormat="1" ht="21.6" customHeight="1">
      <c r="B208" s="95"/>
      <c r="C208" s="96"/>
      <c r="D208" s="94"/>
      <c r="E208" s="785"/>
      <c r="F208" s="786"/>
      <c r="G208" s="786"/>
      <c r="H208" s="786"/>
      <c r="I208" s="786"/>
      <c r="J208" s="719"/>
    </row>
    <row r="209" spans="1:13" s="692" customFormat="1" ht="21.6" customHeight="1">
      <c r="B209" s="95"/>
      <c r="C209" s="96"/>
      <c r="D209" s="94"/>
      <c r="E209" s="785"/>
      <c r="F209" s="786"/>
      <c r="G209" s="786"/>
      <c r="H209" s="786"/>
      <c r="I209" s="786"/>
      <c r="J209" s="719"/>
    </row>
    <row r="210" spans="1:13" s="692" customFormat="1" ht="21.6" customHeight="1">
      <c r="B210" s="95"/>
      <c r="C210" s="96"/>
      <c r="D210" s="94"/>
      <c r="E210" s="785"/>
      <c r="F210" s="786"/>
      <c r="G210" s="786"/>
      <c r="H210" s="786"/>
      <c r="I210" s="786"/>
      <c r="J210" s="719"/>
    </row>
    <row r="211" spans="1:13" s="692" customFormat="1" ht="21.6" customHeight="1">
      <c r="B211" s="95"/>
      <c r="C211" s="96"/>
      <c r="D211" s="94"/>
      <c r="E211" s="785"/>
      <c r="F211" s="786"/>
      <c r="G211" s="786"/>
      <c r="H211" s="786"/>
      <c r="I211" s="786"/>
      <c r="J211" s="719"/>
    </row>
    <row r="212" spans="1:13" s="692" customFormat="1" ht="21.6" customHeight="1">
      <c r="B212" s="95"/>
      <c r="C212" s="96"/>
      <c r="D212" s="94"/>
      <c r="E212" s="785"/>
      <c r="F212" s="786"/>
      <c r="G212" s="786"/>
      <c r="H212" s="786"/>
      <c r="I212" s="786"/>
      <c r="J212" s="719"/>
    </row>
    <row r="213" spans="1:13" s="692" customFormat="1" ht="21.6" customHeight="1">
      <c r="A213" s="693"/>
      <c r="B213" s="693"/>
      <c r="C213" s="762"/>
      <c r="D213" s="98"/>
      <c r="E213" s="787"/>
      <c r="F213" s="787"/>
      <c r="G213" s="787"/>
      <c r="H213" s="787"/>
      <c r="I213" s="787"/>
      <c r="J213" s="689"/>
    </row>
    <row r="214" spans="1:13" s="692" customFormat="1" ht="21.6" customHeight="1">
      <c r="B214" s="98"/>
      <c r="C214" s="762"/>
      <c r="D214" s="693"/>
      <c r="E214" s="731"/>
      <c r="F214" s="725"/>
      <c r="G214" s="726"/>
      <c r="H214" s="725"/>
      <c r="I214" s="725"/>
    </row>
    <row r="215" spans="1:13" s="95" customFormat="1" ht="21.6" customHeight="1">
      <c r="A215" s="94"/>
      <c r="C215" s="96"/>
      <c r="H215" s="98"/>
      <c r="I215" s="788"/>
    </row>
    <row r="216" spans="1:13" s="95" customFormat="1" ht="21.6" customHeight="1">
      <c r="A216" s="94"/>
      <c r="B216" s="100"/>
      <c r="C216" s="96"/>
      <c r="D216" s="100"/>
      <c r="E216" s="100"/>
      <c r="F216" s="100"/>
      <c r="G216" s="100"/>
      <c r="H216" s="101"/>
      <c r="I216" s="748"/>
      <c r="M216" s="789"/>
    </row>
    <row r="217" spans="1:13" s="95" customFormat="1" ht="21.6" customHeight="1">
      <c r="A217" s="94"/>
      <c r="C217" s="683"/>
      <c r="D217" s="104"/>
      <c r="E217" s="101"/>
      <c r="F217" s="104"/>
      <c r="H217" s="104"/>
      <c r="I217" s="105"/>
      <c r="M217" s="789"/>
    </row>
    <row r="218" spans="1:13" s="790" customFormat="1" ht="24" customHeight="1">
      <c r="A218" s="732"/>
      <c r="B218" s="719"/>
      <c r="C218" s="532"/>
      <c r="D218" s="692"/>
      <c r="E218" s="720"/>
      <c r="F218" s="684"/>
      <c r="G218" s="721"/>
      <c r="H218" s="692"/>
      <c r="I218" s="684"/>
      <c r="J218" s="692"/>
    </row>
    <row r="219" spans="1:13" s="790" customFormat="1" ht="24" customHeight="1">
      <c r="A219" s="722"/>
      <c r="B219" s="719"/>
      <c r="C219" s="532"/>
      <c r="D219" s="692"/>
      <c r="E219" s="720"/>
      <c r="F219" s="684"/>
      <c r="G219" s="721"/>
      <c r="H219" s="692"/>
      <c r="I219" s="684"/>
      <c r="J219" s="692"/>
    </row>
    <row r="220" spans="1:13" s="790" customFormat="1" ht="24" customHeight="1">
      <c r="A220" s="722"/>
      <c r="B220" s="719"/>
      <c r="C220" s="532"/>
      <c r="D220" s="692"/>
      <c r="E220" s="720"/>
      <c r="F220" s="684"/>
      <c r="G220" s="721"/>
      <c r="H220" s="692"/>
      <c r="I220" s="684"/>
      <c r="J220" s="692"/>
    </row>
    <row r="221" spans="1:13" s="790" customFormat="1" ht="24" customHeight="1">
      <c r="A221" s="722"/>
      <c r="B221" s="719"/>
      <c r="C221" s="532"/>
      <c r="D221" s="692"/>
      <c r="E221" s="720"/>
      <c r="F221" s="684"/>
      <c r="G221" s="721"/>
      <c r="H221" s="692"/>
      <c r="I221" s="684"/>
      <c r="J221" s="692"/>
    </row>
    <row r="222" spans="1:13" s="790" customFormat="1" ht="24" customHeight="1">
      <c r="A222" s="722"/>
      <c r="B222" s="719"/>
      <c r="C222" s="532"/>
      <c r="D222" s="692"/>
      <c r="E222" s="720"/>
      <c r="F222" s="684"/>
      <c r="G222" s="721"/>
      <c r="H222" s="692"/>
      <c r="I222" s="684"/>
      <c r="J222" s="692"/>
    </row>
    <row r="223" spans="1:13" s="95" customFormat="1" ht="21" customHeight="1">
      <c r="A223" s="94"/>
      <c r="C223" s="96"/>
      <c r="D223" s="94"/>
      <c r="F223" s="738"/>
      <c r="I223" s="738"/>
      <c r="J223" s="94"/>
    </row>
    <row r="224" spans="1:13" s="95" customFormat="1" ht="21" customHeight="1">
      <c r="A224" s="94"/>
      <c r="C224" s="96"/>
      <c r="D224" s="94"/>
      <c r="F224" s="738"/>
      <c r="I224" s="738"/>
      <c r="J224" s="94"/>
    </row>
    <row r="225" spans="1:13" s="95" customFormat="1" ht="21.6" customHeight="1">
      <c r="A225" s="94"/>
      <c r="B225" s="100"/>
      <c r="C225" s="96"/>
      <c r="D225" s="100"/>
      <c r="E225" s="100"/>
      <c r="F225" s="100"/>
      <c r="G225" s="100"/>
      <c r="H225" s="101"/>
      <c r="I225" s="748"/>
      <c r="M225" s="789"/>
    </row>
    <row r="226" spans="1:13" s="95" customFormat="1" ht="21.6" customHeight="1">
      <c r="A226" s="94"/>
      <c r="C226" s="683"/>
      <c r="D226" s="104"/>
      <c r="E226" s="101"/>
      <c r="F226" s="104"/>
      <c r="H226" s="104"/>
      <c r="I226" s="105"/>
      <c r="M226" s="789"/>
    </row>
    <row r="227" spans="1:13" s="790" customFormat="1" ht="24" customHeight="1">
      <c r="A227" s="732"/>
      <c r="B227" s="719"/>
      <c r="C227" s="532"/>
      <c r="D227" s="692"/>
      <c r="E227" s="720"/>
      <c r="F227" s="684"/>
      <c r="G227" s="721"/>
      <c r="H227" s="692"/>
      <c r="I227" s="684"/>
      <c r="J227" s="692"/>
    </row>
    <row r="228" spans="1:13" s="790" customFormat="1" ht="24" customHeight="1">
      <c r="A228" s="722"/>
      <c r="B228" s="719"/>
      <c r="C228" s="532"/>
      <c r="D228" s="692"/>
      <c r="E228" s="720"/>
      <c r="F228" s="684"/>
      <c r="G228" s="721"/>
      <c r="H228" s="692"/>
      <c r="I228" s="684"/>
      <c r="J228" s="692"/>
    </row>
    <row r="229" spans="1:13" s="790" customFormat="1" ht="24" customHeight="1">
      <c r="A229" s="722"/>
      <c r="B229" s="719"/>
      <c r="C229" s="532"/>
      <c r="D229" s="692"/>
      <c r="E229" s="720"/>
      <c r="F229" s="684"/>
      <c r="G229" s="721"/>
      <c r="H229" s="692"/>
      <c r="I229" s="684"/>
      <c r="J229" s="692"/>
    </row>
    <row r="230" spans="1:13" s="790" customFormat="1" ht="24" customHeight="1">
      <c r="A230" s="722"/>
      <c r="B230" s="719"/>
      <c r="C230" s="532"/>
      <c r="D230" s="692"/>
      <c r="E230" s="720"/>
      <c r="F230" s="684"/>
      <c r="G230" s="721"/>
      <c r="H230" s="692"/>
      <c r="I230" s="684"/>
      <c r="J230" s="692"/>
    </row>
    <row r="231" spans="1:13" s="790" customFormat="1" ht="24" customHeight="1">
      <c r="A231" s="722"/>
      <c r="B231" s="719"/>
      <c r="C231" s="532"/>
      <c r="D231" s="692"/>
      <c r="E231" s="720"/>
      <c r="F231" s="684"/>
      <c r="G231" s="721"/>
      <c r="H231" s="692"/>
      <c r="I231" s="684"/>
      <c r="J231" s="692"/>
    </row>
    <row r="232" spans="1:13" s="790" customFormat="1" ht="24" customHeight="1">
      <c r="A232" s="722"/>
      <c r="B232" s="719"/>
      <c r="C232" s="532"/>
      <c r="D232" s="692"/>
      <c r="E232" s="720"/>
      <c r="F232" s="684"/>
      <c r="G232" s="721"/>
      <c r="H232" s="692"/>
      <c r="I232" s="684"/>
      <c r="J232" s="692"/>
    </row>
    <row r="233" spans="1:13" s="95" customFormat="1" ht="21" customHeight="1">
      <c r="A233" s="94"/>
      <c r="C233" s="96"/>
      <c r="D233" s="94"/>
      <c r="F233" s="738"/>
      <c r="I233" s="738"/>
      <c r="J233" s="94"/>
    </row>
    <row r="234" spans="1:13" s="95" customFormat="1" ht="21" customHeight="1">
      <c r="A234" s="94"/>
      <c r="C234" s="96"/>
      <c r="D234" s="94"/>
      <c r="F234" s="738"/>
      <c r="I234" s="738"/>
      <c r="J234" s="94"/>
    </row>
    <row r="235" spans="1:13" s="95" customFormat="1" ht="21" hidden="1" customHeight="1">
      <c r="A235" s="94"/>
      <c r="C235" s="96"/>
      <c r="D235" s="94"/>
      <c r="F235" s="738"/>
      <c r="I235" s="738"/>
      <c r="J235" s="94"/>
    </row>
    <row r="236" spans="1:13" ht="21" hidden="1" customHeight="1">
      <c r="F236" s="536"/>
      <c r="I236" s="536"/>
    </row>
    <row r="237" spans="1:13" s="11" customFormat="1" ht="21" hidden="1" customHeight="1">
      <c r="A237" s="674"/>
      <c r="B237" s="675"/>
      <c r="C237" s="675"/>
      <c r="D237" s="903" t="s">
        <v>595</v>
      </c>
      <c r="E237" s="903"/>
      <c r="F237" s="903"/>
      <c r="G237" s="675"/>
      <c r="H237" s="676"/>
      <c r="I237" s="676"/>
      <c r="J237" s="674"/>
    </row>
    <row r="238" spans="1:13" s="11" customFormat="1" ht="21" hidden="1" customHeight="1">
      <c r="A238" s="674"/>
      <c r="B238" s="675"/>
      <c r="C238" s="675"/>
      <c r="D238" s="677"/>
      <c r="E238" s="677"/>
      <c r="F238" s="677"/>
      <c r="G238" s="675"/>
      <c r="H238" s="676"/>
      <c r="I238" s="676"/>
      <c r="J238" s="674"/>
    </row>
    <row r="239" spans="1:13" s="11" customFormat="1" ht="21" hidden="1" customHeight="1">
      <c r="A239" s="674"/>
      <c r="B239" s="675"/>
      <c r="C239" s="678" t="s">
        <v>596</v>
      </c>
      <c r="D239" s="675" t="s">
        <v>597</v>
      </c>
      <c r="E239" s="675"/>
      <c r="F239" s="675"/>
      <c r="G239" s="675" t="s">
        <v>598</v>
      </c>
      <c r="H239" s="676"/>
      <c r="I239" s="676"/>
      <c r="J239" s="674"/>
    </row>
    <row r="240" spans="1:13" s="11" customFormat="1" ht="21" hidden="1" customHeight="1">
      <c r="A240" s="674"/>
      <c r="B240" s="675"/>
      <c r="C240" s="675"/>
      <c r="D240" s="902" t="s">
        <v>602</v>
      </c>
      <c r="E240" s="902"/>
      <c r="F240" s="902"/>
      <c r="G240" s="675"/>
      <c r="H240" s="676"/>
      <c r="I240" s="676"/>
      <c r="J240" s="674"/>
    </row>
    <row r="241" spans="1:10" s="11" customFormat="1" ht="21" hidden="1" customHeight="1">
      <c r="A241" s="674"/>
      <c r="B241" s="675"/>
      <c r="C241" s="675"/>
      <c r="D241" s="679"/>
      <c r="E241" s="679"/>
      <c r="F241" s="679"/>
      <c r="G241" s="675"/>
      <c r="H241" s="676"/>
      <c r="I241" s="676"/>
      <c r="J241" s="674"/>
    </row>
    <row r="242" spans="1:10" s="11" customFormat="1" ht="21" hidden="1" customHeight="1">
      <c r="A242" s="674"/>
      <c r="B242" s="675"/>
      <c r="C242" s="678" t="s">
        <v>596</v>
      </c>
      <c r="D242" s="675" t="s">
        <v>597</v>
      </c>
      <c r="E242" s="675"/>
      <c r="F242" s="675"/>
      <c r="G242" s="675" t="s">
        <v>599</v>
      </c>
      <c r="H242" s="676"/>
      <c r="I242" s="676"/>
      <c r="J242" s="680"/>
    </row>
    <row r="243" spans="1:10" s="11" customFormat="1" ht="21" hidden="1" customHeight="1">
      <c r="A243" s="674"/>
      <c r="B243" s="675"/>
      <c r="C243" s="675"/>
      <c r="D243" s="902" t="s">
        <v>603</v>
      </c>
      <c r="E243" s="902"/>
      <c r="F243" s="902"/>
      <c r="G243" s="675"/>
      <c r="H243" s="676"/>
      <c r="I243" s="676"/>
      <c r="J243" s="680"/>
    </row>
    <row r="244" spans="1:10" s="11" customFormat="1" ht="21" hidden="1" customHeight="1">
      <c r="A244" s="674"/>
      <c r="B244" s="675"/>
      <c r="C244" s="675"/>
      <c r="D244" s="679"/>
      <c r="E244" s="679"/>
      <c r="F244" s="679"/>
      <c r="G244" s="675"/>
      <c r="H244" s="676"/>
      <c r="I244" s="676"/>
      <c r="J244" s="680"/>
    </row>
    <row r="245" spans="1:10" s="11" customFormat="1" ht="21" hidden="1" customHeight="1">
      <c r="A245" s="674"/>
      <c r="B245" s="675"/>
      <c r="C245" s="678" t="s">
        <v>596</v>
      </c>
      <c r="D245" s="675" t="s">
        <v>597</v>
      </c>
      <c r="E245" s="675"/>
      <c r="F245" s="675"/>
      <c r="G245" s="675" t="s">
        <v>599</v>
      </c>
      <c r="H245" s="676"/>
      <c r="I245" s="676"/>
      <c r="J245" s="680"/>
    </row>
    <row r="246" spans="1:10" s="11" customFormat="1" ht="21" hidden="1" customHeight="1">
      <c r="A246" s="674"/>
      <c r="B246" s="675"/>
      <c r="C246" s="675"/>
      <c r="D246" s="902" t="s">
        <v>604</v>
      </c>
      <c r="E246" s="902"/>
      <c r="F246" s="902"/>
      <c r="G246" s="675"/>
      <c r="H246" s="676"/>
      <c r="I246" s="676"/>
      <c r="J246" s="680"/>
    </row>
    <row r="247" spans="1:10" s="11" customFormat="1" ht="21" hidden="1" customHeight="1">
      <c r="A247" s="674"/>
      <c r="B247" s="675"/>
      <c r="C247" s="675"/>
      <c r="D247" s="679"/>
      <c r="E247" s="679"/>
      <c r="F247" s="679"/>
      <c r="G247" s="675"/>
      <c r="H247" s="676"/>
      <c r="I247" s="676"/>
      <c r="J247" s="680"/>
    </row>
    <row r="248" spans="1:10" s="11" customFormat="1" ht="21" hidden="1" customHeight="1">
      <c r="A248" s="674"/>
      <c r="B248" s="675"/>
      <c r="C248" s="678" t="s">
        <v>596</v>
      </c>
      <c r="D248" s="675" t="s">
        <v>597</v>
      </c>
      <c r="E248" s="675"/>
      <c r="F248" s="675"/>
      <c r="G248" s="675" t="s">
        <v>599</v>
      </c>
      <c r="H248" s="676"/>
      <c r="I248" s="676"/>
      <c r="J248" s="680"/>
    </row>
    <row r="249" spans="1:10" s="11" customFormat="1" ht="21" hidden="1" customHeight="1">
      <c r="A249" s="674"/>
      <c r="B249" s="675"/>
      <c r="C249" s="675"/>
      <c r="D249" s="902" t="s">
        <v>600</v>
      </c>
      <c r="E249" s="902"/>
      <c r="F249" s="902"/>
      <c r="G249" s="675"/>
      <c r="H249" s="676"/>
      <c r="I249" s="676"/>
      <c r="J249" s="680"/>
    </row>
    <row r="250" spans="1:10" s="11" customFormat="1" ht="21" hidden="1" customHeight="1">
      <c r="A250" s="674"/>
      <c r="B250" s="675"/>
      <c r="C250" s="675"/>
      <c r="D250" s="679"/>
      <c r="E250" s="679"/>
      <c r="F250" s="679"/>
      <c r="G250" s="675"/>
      <c r="H250" s="676"/>
      <c r="I250" s="676"/>
      <c r="J250" s="680"/>
    </row>
    <row r="251" spans="1:10" s="11" customFormat="1" ht="21" hidden="1" customHeight="1">
      <c r="A251" s="674"/>
      <c r="B251" s="675"/>
      <c r="C251" s="678" t="s">
        <v>596</v>
      </c>
      <c r="D251" s="675" t="s">
        <v>597</v>
      </c>
      <c r="E251" s="675"/>
      <c r="F251" s="675"/>
      <c r="G251" s="675" t="s">
        <v>606</v>
      </c>
      <c r="H251" s="676"/>
      <c r="I251" s="676"/>
      <c r="J251" s="680"/>
    </row>
    <row r="252" spans="1:10" s="11" customFormat="1" ht="21" hidden="1" customHeight="1">
      <c r="A252" s="674"/>
      <c r="B252" s="675"/>
      <c r="C252" s="675"/>
      <c r="D252" s="902" t="s">
        <v>605</v>
      </c>
      <c r="E252" s="902"/>
      <c r="F252" s="902"/>
      <c r="G252" s="675"/>
      <c r="H252" s="676"/>
      <c r="I252" s="676"/>
      <c r="J252" s="680"/>
    </row>
    <row r="253" spans="1:10" ht="23.1" hidden="1" customHeight="1">
      <c r="A253" s="94"/>
      <c r="C253" s="103"/>
      <c r="D253" s="104"/>
      <c r="E253" s="101"/>
      <c r="F253" s="104"/>
      <c r="H253" s="104"/>
      <c r="I253" s="105"/>
      <c r="J253" s="95"/>
    </row>
    <row r="254" spans="1:10" s="108" customFormat="1" ht="24.95" customHeight="1">
      <c r="A254" s="109"/>
      <c r="B254" s="11"/>
      <c r="C254" s="37"/>
      <c r="D254" s="13"/>
      <c r="E254" s="107"/>
      <c r="F254" s="5"/>
      <c r="G254" s="38"/>
      <c r="H254" s="13"/>
      <c r="I254" s="5"/>
      <c r="J254" s="13"/>
    </row>
  </sheetData>
  <mergeCells count="22">
    <mergeCell ref="H188:I188"/>
    <mergeCell ref="H183:I183"/>
    <mergeCell ref="C184:E184"/>
    <mergeCell ref="H184:I184"/>
    <mergeCell ref="A185:B185"/>
    <mergeCell ref="H187:I187"/>
    <mergeCell ref="D252:F252"/>
    <mergeCell ref="A1:J1"/>
    <mergeCell ref="A6:D6"/>
    <mergeCell ref="A7:A8"/>
    <mergeCell ref="B7:B8"/>
    <mergeCell ref="C7:C8"/>
    <mergeCell ref="D7:D8"/>
    <mergeCell ref="E7:F7"/>
    <mergeCell ref="G7:H7"/>
    <mergeCell ref="J7:J8"/>
    <mergeCell ref="D237:F237"/>
    <mergeCell ref="D240:F240"/>
    <mergeCell ref="D243:F243"/>
    <mergeCell ref="D246:F246"/>
    <mergeCell ref="D249:F249"/>
    <mergeCell ref="C183:E183"/>
  </mergeCells>
  <pageMargins left="0.59055118110236227" right="0.39370078740157483" top="0.62992125984251968" bottom="0.39370078740157483" header="0.39370078740157483" footer="0.15748031496062992"/>
  <pageSetup paperSize="9" scale="85" orientation="landscape" r:id="rId1"/>
  <headerFooter alignWithMargins="0">
    <oddHeader xml:space="preserve">&amp;R&amp;"TH SarabunPSK,ธรรมดา"&amp;13แบบ ปร.4(ก) แผ่นที่ &amp;P/&amp;N 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219"/>
  <sheetViews>
    <sheetView zoomScaleNormal="100" zoomScaleSheetLayoutView="100" workbookViewId="0">
      <selection activeCell="B74" sqref="B74"/>
    </sheetView>
  </sheetViews>
  <sheetFormatPr defaultRowHeight="24" customHeight="1"/>
  <cols>
    <col min="1" max="1" width="7" style="16" customWidth="1"/>
    <col min="2" max="2" width="72.140625" style="14" customWidth="1"/>
    <col min="3" max="3" width="7.140625" style="110" customWidth="1"/>
    <col min="4" max="4" width="6.5703125" style="16" customWidth="1"/>
    <col min="5" max="5" width="11" style="14" customWidth="1"/>
    <col min="6" max="6" width="12.7109375" style="15" customWidth="1"/>
    <col min="7" max="7" width="10" style="14" bestFit="1" customWidth="1"/>
    <col min="8" max="8" width="12" style="14" customWidth="1"/>
    <col min="9" max="9" width="14.85546875" style="15" customWidth="1"/>
    <col min="10" max="10" width="10" style="16" customWidth="1"/>
    <col min="11" max="12" width="9.140625" style="14"/>
    <col min="13" max="13" width="16.42578125" style="14" customWidth="1"/>
    <col min="14" max="16384" width="9.140625" style="14"/>
  </cols>
  <sheetData>
    <row r="1" spans="1:10" s="1" customFormat="1" ht="21" customHeight="1">
      <c r="A1" s="908" t="s">
        <v>0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1" customFormat="1" ht="23.25" customHeight="1">
      <c r="A2" s="2" t="s">
        <v>663</v>
      </c>
      <c r="B2" s="3"/>
      <c r="C2" s="37"/>
      <c r="D2" s="3"/>
      <c r="E2" s="3"/>
      <c r="F2" s="5"/>
      <c r="G2" s="3"/>
      <c r="H2" s="3"/>
      <c r="I2" s="5"/>
      <c r="J2" s="6"/>
    </row>
    <row r="3" spans="1:10" s="1" customFormat="1" ht="19.5" customHeight="1">
      <c r="A3" s="7" t="s">
        <v>657</v>
      </c>
      <c r="B3" s="3"/>
      <c r="C3" s="821"/>
      <c r="E3" s="9" t="s">
        <v>676</v>
      </c>
      <c r="F3" s="5"/>
      <c r="G3" s="3"/>
      <c r="H3" s="3"/>
      <c r="I3" s="5"/>
      <c r="J3" s="6"/>
    </row>
    <row r="4" spans="1:10" s="1" customFormat="1" ht="19.5" customHeight="1">
      <c r="A4" s="7" t="s">
        <v>658</v>
      </c>
      <c r="B4" s="3"/>
      <c r="C4" s="821"/>
      <c r="E4" s="9" t="s">
        <v>611</v>
      </c>
      <c r="F4" s="5"/>
      <c r="G4" s="3"/>
      <c r="H4" s="3"/>
      <c r="I4" s="5"/>
      <c r="J4" s="6"/>
    </row>
    <row r="5" spans="1:10" s="1" customFormat="1" ht="19.5" customHeight="1">
      <c r="A5" s="7"/>
      <c r="B5" s="3"/>
      <c r="C5" s="821"/>
      <c r="E5" s="11" t="s">
        <v>612</v>
      </c>
      <c r="F5" s="5"/>
      <c r="G5" s="3"/>
      <c r="H5" s="3"/>
      <c r="I5" s="5"/>
      <c r="J5" s="6"/>
    </row>
    <row r="6" spans="1:10" s="11" customFormat="1" ht="19.5" customHeight="1">
      <c r="A6" s="909" t="s">
        <v>18</v>
      </c>
      <c r="B6" s="909"/>
      <c r="C6" s="909"/>
      <c r="D6" s="909"/>
      <c r="E6" s="40"/>
      <c r="F6" s="40"/>
      <c r="G6" s="40"/>
      <c r="H6" s="40"/>
      <c r="I6" s="40"/>
      <c r="J6" s="12" t="s">
        <v>1</v>
      </c>
    </row>
    <row r="7" spans="1:10" s="16" customFormat="1" ht="19.5" customHeight="1">
      <c r="A7" s="910" t="s">
        <v>2</v>
      </c>
      <c r="B7" s="910" t="s">
        <v>3</v>
      </c>
      <c r="C7" s="918" t="s">
        <v>4</v>
      </c>
      <c r="D7" s="910" t="s">
        <v>5</v>
      </c>
      <c r="E7" s="910" t="s">
        <v>6</v>
      </c>
      <c r="F7" s="910"/>
      <c r="G7" s="910" t="s">
        <v>7</v>
      </c>
      <c r="H7" s="910"/>
      <c r="I7" s="41" t="s">
        <v>8</v>
      </c>
      <c r="J7" s="910" t="s">
        <v>9</v>
      </c>
    </row>
    <row r="8" spans="1:10" s="16" customFormat="1" ht="19.5" customHeight="1">
      <c r="A8" s="910"/>
      <c r="B8" s="910"/>
      <c r="C8" s="919"/>
      <c r="D8" s="910"/>
      <c r="E8" s="855" t="s">
        <v>10</v>
      </c>
      <c r="F8" s="866" t="s">
        <v>11</v>
      </c>
      <c r="G8" s="855" t="s">
        <v>10</v>
      </c>
      <c r="H8" s="855" t="s">
        <v>11</v>
      </c>
      <c r="I8" s="42" t="s">
        <v>12</v>
      </c>
      <c r="J8" s="910"/>
    </row>
    <row r="9" spans="1:10" s="13" customFormat="1" ht="19.5" customHeight="1">
      <c r="A9" s="18"/>
      <c r="B9" s="19" t="s">
        <v>551</v>
      </c>
      <c r="C9" s="822"/>
      <c r="D9" s="19"/>
      <c r="E9" s="638"/>
      <c r="F9" s="22"/>
      <c r="G9" s="638"/>
      <c r="H9" s="638"/>
      <c r="I9" s="22"/>
      <c r="J9" s="638"/>
    </row>
    <row r="10" spans="1:10" s="380" customFormat="1" ht="19.5" customHeight="1">
      <c r="A10" s="447">
        <v>1</v>
      </c>
      <c r="B10" s="448" t="s">
        <v>303</v>
      </c>
      <c r="C10" s="823"/>
      <c r="D10" s="441"/>
      <c r="E10" s="449"/>
      <c r="F10" s="450"/>
      <c r="G10" s="451"/>
      <c r="H10" s="451"/>
      <c r="I10" s="452"/>
      <c r="J10" s="451"/>
    </row>
    <row r="11" spans="1:10" s="381" customFormat="1" ht="19.5" customHeight="1">
      <c r="A11" s="441">
        <v>1.1000000000000001</v>
      </c>
      <c r="B11" s="453" t="s">
        <v>557</v>
      </c>
      <c r="C11" s="824">
        <v>400</v>
      </c>
      <c r="D11" s="454" t="s">
        <v>22</v>
      </c>
      <c r="E11" s="43">
        <v>0</v>
      </c>
      <c r="F11" s="43">
        <f>C11*E11</f>
        <v>0</v>
      </c>
      <c r="G11" s="43">
        <v>97</v>
      </c>
      <c r="H11" s="43">
        <f>C11*G11</f>
        <v>38800</v>
      </c>
      <c r="I11" s="43">
        <f>F11+H11</f>
        <v>38800</v>
      </c>
      <c r="J11" s="455"/>
    </row>
    <row r="12" spans="1:10" s="381" customFormat="1" ht="19.5" customHeight="1">
      <c r="A12" s="441">
        <v>1.2</v>
      </c>
      <c r="B12" s="453" t="s">
        <v>291</v>
      </c>
      <c r="C12" s="824">
        <v>1</v>
      </c>
      <c r="D12" s="454" t="s">
        <v>292</v>
      </c>
      <c r="E12" s="43">
        <v>15000</v>
      </c>
      <c r="F12" s="43">
        <f>C12*E12</f>
        <v>15000</v>
      </c>
      <c r="G12" s="43">
        <v>0</v>
      </c>
      <c r="H12" s="43">
        <f>C12*G12</f>
        <v>0</v>
      </c>
      <c r="I12" s="43">
        <f>F12+H12</f>
        <v>15000</v>
      </c>
      <c r="J12" s="455"/>
    </row>
    <row r="13" spans="1:10" s="381" customFormat="1" ht="19.5" customHeight="1">
      <c r="A13" s="456">
        <v>1.3</v>
      </c>
      <c r="B13" s="457" t="s">
        <v>399</v>
      </c>
      <c r="C13" s="825">
        <v>80</v>
      </c>
      <c r="D13" s="458" t="s">
        <v>293</v>
      </c>
      <c r="E13" s="54">
        <v>15300</v>
      </c>
      <c r="F13" s="54">
        <f t="shared" ref="F13:F30" si="0">C13*E13</f>
        <v>1224000</v>
      </c>
      <c r="G13" s="54">
        <v>0</v>
      </c>
      <c r="H13" s="54">
        <f t="shared" ref="H13:H30" si="1">C13*G13</f>
        <v>0</v>
      </c>
      <c r="I13" s="54">
        <f t="shared" ref="I13:I30" si="2">F13+H13</f>
        <v>1224000</v>
      </c>
      <c r="J13" s="459"/>
    </row>
    <row r="14" spans="1:10" s="381" customFormat="1" ht="19.5" customHeight="1">
      <c r="A14" s="460"/>
      <c r="B14" s="461" t="s">
        <v>400</v>
      </c>
      <c r="C14" s="826"/>
      <c r="D14" s="462"/>
      <c r="E14" s="58"/>
      <c r="F14" s="58"/>
      <c r="G14" s="58"/>
      <c r="H14" s="58"/>
      <c r="I14" s="58"/>
      <c r="J14" s="463"/>
    </row>
    <row r="15" spans="1:10" s="381" customFormat="1" ht="19.5" customHeight="1">
      <c r="A15" s="441">
        <v>1.4</v>
      </c>
      <c r="B15" s="464" t="s">
        <v>294</v>
      </c>
      <c r="C15" s="827">
        <v>5</v>
      </c>
      <c r="D15" s="465" t="s">
        <v>293</v>
      </c>
      <c r="E15" s="43">
        <v>35000</v>
      </c>
      <c r="F15" s="43">
        <f t="shared" si="0"/>
        <v>175000</v>
      </c>
      <c r="G15" s="43">
        <v>0</v>
      </c>
      <c r="H15" s="43">
        <f t="shared" si="1"/>
        <v>0</v>
      </c>
      <c r="I15" s="43">
        <f t="shared" si="2"/>
        <v>175000</v>
      </c>
      <c r="J15" s="455"/>
    </row>
    <row r="16" spans="1:10" s="381" customFormat="1" ht="19.5" customHeight="1">
      <c r="A16" s="441">
        <v>1.5</v>
      </c>
      <c r="B16" s="464" t="s">
        <v>295</v>
      </c>
      <c r="C16" s="827">
        <v>1</v>
      </c>
      <c r="D16" s="465" t="s">
        <v>19</v>
      </c>
      <c r="E16" s="43">
        <v>18000</v>
      </c>
      <c r="F16" s="43">
        <f t="shared" si="0"/>
        <v>18000</v>
      </c>
      <c r="G16" s="43">
        <v>0</v>
      </c>
      <c r="H16" s="43">
        <f t="shared" si="1"/>
        <v>0</v>
      </c>
      <c r="I16" s="43">
        <f t="shared" si="2"/>
        <v>18000</v>
      </c>
      <c r="J16" s="455"/>
    </row>
    <row r="17" spans="1:10" s="381" customFormat="1" ht="19.5" customHeight="1">
      <c r="A17" s="441">
        <v>1.6</v>
      </c>
      <c r="B17" s="464" t="s">
        <v>401</v>
      </c>
      <c r="C17" s="827">
        <v>80</v>
      </c>
      <c r="D17" s="465" t="s">
        <v>293</v>
      </c>
      <c r="E17" s="43">
        <v>0</v>
      </c>
      <c r="F17" s="43">
        <f t="shared" si="0"/>
        <v>0</v>
      </c>
      <c r="G17" s="43">
        <v>350</v>
      </c>
      <c r="H17" s="43">
        <f t="shared" si="1"/>
        <v>28000</v>
      </c>
      <c r="I17" s="43">
        <f t="shared" si="2"/>
        <v>28000</v>
      </c>
      <c r="J17" s="455"/>
    </row>
    <row r="18" spans="1:10" s="381" customFormat="1" ht="19.5" customHeight="1">
      <c r="A18" s="441">
        <v>1.7</v>
      </c>
      <c r="B18" s="464" t="s">
        <v>296</v>
      </c>
      <c r="C18" s="827">
        <v>137</v>
      </c>
      <c r="D18" s="465" t="s">
        <v>178</v>
      </c>
      <c r="E18" s="43">
        <v>0</v>
      </c>
      <c r="F18" s="43">
        <f t="shared" si="0"/>
        <v>0</v>
      </c>
      <c r="G18" s="43">
        <v>99</v>
      </c>
      <c r="H18" s="43">
        <f t="shared" si="1"/>
        <v>13563</v>
      </c>
      <c r="I18" s="43">
        <f t="shared" si="2"/>
        <v>13563</v>
      </c>
      <c r="J18" s="455"/>
    </row>
    <row r="19" spans="1:10" s="381" customFormat="1" ht="19.5" customHeight="1">
      <c r="A19" s="441">
        <v>1.8</v>
      </c>
      <c r="B19" s="464" t="s">
        <v>297</v>
      </c>
      <c r="C19" s="827">
        <v>8</v>
      </c>
      <c r="D19" s="465" t="s">
        <v>178</v>
      </c>
      <c r="E19" s="43">
        <v>460</v>
      </c>
      <c r="F19" s="43">
        <f t="shared" si="0"/>
        <v>3680</v>
      </c>
      <c r="G19" s="43">
        <v>91</v>
      </c>
      <c r="H19" s="43">
        <f t="shared" si="1"/>
        <v>728</v>
      </c>
      <c r="I19" s="43">
        <f t="shared" si="2"/>
        <v>4408</v>
      </c>
      <c r="J19" s="455"/>
    </row>
    <row r="20" spans="1:10" s="141" customFormat="1" ht="19.5" customHeight="1">
      <c r="A20" s="441">
        <v>1.9</v>
      </c>
      <c r="B20" s="464" t="s">
        <v>298</v>
      </c>
      <c r="C20" s="827">
        <v>3</v>
      </c>
      <c r="D20" s="465" t="s">
        <v>178</v>
      </c>
      <c r="E20" s="43">
        <v>1988.8</v>
      </c>
      <c r="F20" s="43">
        <f t="shared" si="0"/>
        <v>5966.4</v>
      </c>
      <c r="G20" s="43">
        <v>306</v>
      </c>
      <c r="H20" s="43">
        <f t="shared" si="1"/>
        <v>918</v>
      </c>
      <c r="I20" s="43">
        <f t="shared" si="2"/>
        <v>6884.4</v>
      </c>
      <c r="J20" s="466"/>
    </row>
    <row r="21" spans="1:10" s="141" customFormat="1" ht="19.5" customHeight="1">
      <c r="A21" s="474">
        <v>1.1000000000000001</v>
      </c>
      <c r="B21" s="467" t="s">
        <v>402</v>
      </c>
      <c r="C21" s="827">
        <v>204</v>
      </c>
      <c r="D21" s="465" t="s">
        <v>178</v>
      </c>
      <c r="E21" s="43">
        <v>2208.8000000000002</v>
      </c>
      <c r="F21" s="43">
        <f t="shared" si="0"/>
        <v>450595.2</v>
      </c>
      <c r="G21" s="43">
        <v>391</v>
      </c>
      <c r="H21" s="43">
        <f t="shared" si="1"/>
        <v>79764</v>
      </c>
      <c r="I21" s="43">
        <f t="shared" si="2"/>
        <v>530359.19999999995</v>
      </c>
      <c r="J21" s="466"/>
    </row>
    <row r="22" spans="1:10" s="141" customFormat="1" ht="19.5" customHeight="1">
      <c r="A22" s="474">
        <v>1.1100000000000001</v>
      </c>
      <c r="B22" s="467" t="s">
        <v>299</v>
      </c>
      <c r="C22" s="827">
        <v>1622</v>
      </c>
      <c r="D22" s="465" t="s">
        <v>22</v>
      </c>
      <c r="E22" s="43">
        <v>400</v>
      </c>
      <c r="F22" s="43">
        <f t="shared" si="0"/>
        <v>648800</v>
      </c>
      <c r="G22" s="43">
        <v>133</v>
      </c>
      <c r="H22" s="43">
        <f t="shared" si="1"/>
        <v>215726</v>
      </c>
      <c r="I22" s="43">
        <f t="shared" si="2"/>
        <v>864526</v>
      </c>
      <c r="J22" s="466"/>
    </row>
    <row r="23" spans="1:10" s="381" customFormat="1" ht="19.5" customHeight="1">
      <c r="A23" s="474">
        <v>1.1200000000000001</v>
      </c>
      <c r="B23" s="467" t="s">
        <v>300</v>
      </c>
      <c r="C23" s="827"/>
      <c r="D23" s="465"/>
      <c r="E23" s="43"/>
      <c r="F23" s="43"/>
      <c r="G23" s="43"/>
      <c r="H23" s="43"/>
      <c r="I23" s="43"/>
      <c r="J23" s="455"/>
    </row>
    <row r="24" spans="1:10" s="381" customFormat="1" ht="19.5" customHeight="1">
      <c r="A24" s="441"/>
      <c r="B24" s="467" t="s">
        <v>403</v>
      </c>
      <c r="C24" s="828">
        <v>7681</v>
      </c>
      <c r="D24" s="465" t="s">
        <v>78</v>
      </c>
      <c r="E24" s="43">
        <v>18.559999999999999</v>
      </c>
      <c r="F24" s="43">
        <f t="shared" si="0"/>
        <v>142559.35999999999</v>
      </c>
      <c r="G24" s="43">
        <v>2.9</v>
      </c>
      <c r="H24" s="43">
        <f t="shared" si="1"/>
        <v>22274.899999999998</v>
      </c>
      <c r="I24" s="43">
        <f t="shared" si="2"/>
        <v>164834.25999999998</v>
      </c>
      <c r="J24" s="455"/>
    </row>
    <row r="25" spans="1:10" s="381" customFormat="1" ht="19.5" customHeight="1">
      <c r="A25" s="441"/>
      <c r="B25" s="467" t="s">
        <v>404</v>
      </c>
      <c r="C25" s="828">
        <v>10604</v>
      </c>
      <c r="D25" s="465" t="s">
        <v>78</v>
      </c>
      <c r="E25" s="43">
        <v>18.559999999999999</v>
      </c>
      <c r="F25" s="43">
        <f t="shared" si="0"/>
        <v>196810.23999999999</v>
      </c>
      <c r="G25" s="43">
        <v>2.9</v>
      </c>
      <c r="H25" s="43">
        <f t="shared" si="1"/>
        <v>30751.599999999999</v>
      </c>
      <c r="I25" s="43">
        <f t="shared" si="2"/>
        <v>227561.84</v>
      </c>
      <c r="J25" s="455"/>
    </row>
    <row r="26" spans="1:10" s="381" customFormat="1" ht="19.5" customHeight="1">
      <c r="A26" s="441"/>
      <c r="B26" s="467" t="s">
        <v>405</v>
      </c>
      <c r="C26" s="828">
        <v>4417</v>
      </c>
      <c r="D26" s="465" t="s">
        <v>78</v>
      </c>
      <c r="E26" s="43">
        <v>18.559999999999999</v>
      </c>
      <c r="F26" s="43">
        <f t="shared" si="0"/>
        <v>81979.51999999999</v>
      </c>
      <c r="G26" s="43">
        <v>3.3</v>
      </c>
      <c r="H26" s="43">
        <f t="shared" si="1"/>
        <v>14576.099999999999</v>
      </c>
      <c r="I26" s="43">
        <f t="shared" si="2"/>
        <v>96555.62</v>
      </c>
      <c r="J26" s="455"/>
    </row>
    <row r="27" spans="1:10" s="141" customFormat="1" ht="19.5" customHeight="1">
      <c r="A27" s="441"/>
      <c r="B27" s="467" t="s">
        <v>406</v>
      </c>
      <c r="C27" s="828">
        <v>3433</v>
      </c>
      <c r="D27" s="465" t="s">
        <v>78</v>
      </c>
      <c r="E27" s="43">
        <v>18.760000000000002</v>
      </c>
      <c r="F27" s="43">
        <f t="shared" si="0"/>
        <v>64403.08</v>
      </c>
      <c r="G27" s="43">
        <v>3.3</v>
      </c>
      <c r="H27" s="43">
        <f t="shared" si="1"/>
        <v>11328.9</v>
      </c>
      <c r="I27" s="43">
        <f t="shared" si="2"/>
        <v>75731.98</v>
      </c>
      <c r="J27" s="466"/>
    </row>
    <row r="28" spans="1:10" s="381" customFormat="1" ht="19.5" customHeight="1">
      <c r="A28" s="447"/>
      <c r="B28" s="467" t="s">
        <v>301</v>
      </c>
      <c r="C28" s="828">
        <v>12299</v>
      </c>
      <c r="D28" s="465" t="s">
        <v>78</v>
      </c>
      <c r="E28" s="43">
        <v>19.2</v>
      </c>
      <c r="F28" s="43">
        <f t="shared" si="0"/>
        <v>236140.79999999999</v>
      </c>
      <c r="G28" s="43">
        <v>4.0999999999999996</v>
      </c>
      <c r="H28" s="43">
        <f t="shared" si="1"/>
        <v>50425.899999999994</v>
      </c>
      <c r="I28" s="43">
        <f t="shared" si="2"/>
        <v>286566.69999999995</v>
      </c>
      <c r="J28" s="455"/>
    </row>
    <row r="29" spans="1:10" s="381" customFormat="1" ht="19.5" customHeight="1">
      <c r="A29" s="447"/>
      <c r="B29" s="467" t="s">
        <v>576</v>
      </c>
      <c r="C29" s="828">
        <v>183</v>
      </c>
      <c r="D29" s="465" t="s">
        <v>78</v>
      </c>
      <c r="E29" s="43">
        <v>20.03</v>
      </c>
      <c r="F29" s="43">
        <f t="shared" ref="F29" si="3">C29*E29</f>
        <v>3665.4900000000002</v>
      </c>
      <c r="G29" s="43">
        <v>4.0999999999999996</v>
      </c>
      <c r="H29" s="43">
        <f t="shared" ref="H29" si="4">C29*G29</f>
        <v>750.3</v>
      </c>
      <c r="I29" s="43">
        <f t="shared" ref="I29" si="5">F29+H29</f>
        <v>4415.79</v>
      </c>
      <c r="J29" s="455"/>
    </row>
    <row r="30" spans="1:10" s="141" customFormat="1" ht="19.5" customHeight="1">
      <c r="A30" s="441">
        <v>1.1299999999999999</v>
      </c>
      <c r="B30" s="468" t="s">
        <v>302</v>
      </c>
      <c r="C30" s="826">
        <v>579</v>
      </c>
      <c r="D30" s="462" t="s">
        <v>78</v>
      </c>
      <c r="E30" s="43">
        <v>26.32</v>
      </c>
      <c r="F30" s="43">
        <f t="shared" si="0"/>
        <v>15239.28</v>
      </c>
      <c r="G30" s="43">
        <v>0</v>
      </c>
      <c r="H30" s="43">
        <f t="shared" si="1"/>
        <v>0</v>
      </c>
      <c r="I30" s="43">
        <f t="shared" si="2"/>
        <v>15239.28</v>
      </c>
      <c r="J30" s="463"/>
    </row>
    <row r="31" spans="1:10" s="380" customFormat="1" ht="19.5" customHeight="1">
      <c r="A31" s="29"/>
      <c r="B31" s="29" t="s">
        <v>15</v>
      </c>
      <c r="C31" s="829"/>
      <c r="D31" s="32"/>
      <c r="E31" s="30"/>
      <c r="F31" s="31">
        <f>SUM(F11:F30)</f>
        <v>3281839.3699999992</v>
      </c>
      <c r="G31" s="31"/>
      <c r="H31" s="30">
        <f>SUM(H11:H30)</f>
        <v>507606.7</v>
      </c>
      <c r="I31" s="31">
        <f>SUM(I11:I30)</f>
        <v>3789446.0699999989</v>
      </c>
      <c r="J31" s="488"/>
    </row>
    <row r="32" spans="1:10" s="108" customFormat="1" ht="18.75" customHeight="1">
      <c r="A32" s="109"/>
      <c r="B32" s="11"/>
      <c r="C32" s="534"/>
      <c r="D32" s="13"/>
      <c r="E32" s="107"/>
      <c r="F32" s="5"/>
      <c r="G32" s="38"/>
      <c r="H32" s="13"/>
      <c r="I32" s="5"/>
      <c r="J32" s="13"/>
    </row>
    <row r="33" spans="1:10" s="16" customFormat="1" ht="19.5" customHeight="1">
      <c r="A33" s="394">
        <v>2</v>
      </c>
      <c r="B33" s="395" t="s">
        <v>20</v>
      </c>
      <c r="C33" s="396"/>
      <c r="D33" s="79"/>
      <c r="E33" s="397"/>
      <c r="F33" s="398"/>
      <c r="G33" s="398"/>
      <c r="H33" s="398"/>
      <c r="I33" s="398"/>
      <c r="J33" s="400"/>
    </row>
    <row r="34" spans="1:10" s="16" customFormat="1" ht="19.5" customHeight="1">
      <c r="A34" s="51">
        <v>2.1</v>
      </c>
      <c r="B34" s="52" t="s">
        <v>353</v>
      </c>
      <c r="C34" s="420"/>
      <c r="D34" s="51"/>
      <c r="E34" s="43"/>
      <c r="F34" s="43"/>
      <c r="G34" s="43"/>
      <c r="H34" s="43"/>
      <c r="I34" s="43"/>
      <c r="J34" s="51"/>
    </row>
    <row r="35" spans="1:10" s="16" customFormat="1" ht="19.5" customHeight="1">
      <c r="A35" s="401"/>
      <c r="B35" s="53" t="s">
        <v>363</v>
      </c>
      <c r="C35" s="420">
        <v>12</v>
      </c>
      <c r="D35" s="51" t="s">
        <v>22</v>
      </c>
      <c r="E35" s="43">
        <v>2600</v>
      </c>
      <c r="F35" s="421">
        <f>C35*E35</f>
        <v>31200</v>
      </c>
      <c r="G35" s="421">
        <v>0</v>
      </c>
      <c r="H35" s="421">
        <f>C35*G35</f>
        <v>0</v>
      </c>
      <c r="I35" s="421">
        <f>F35+H35</f>
        <v>31200</v>
      </c>
      <c r="J35" s="412"/>
    </row>
    <row r="36" spans="1:10" s="16" customFormat="1" ht="19.5" customHeight="1">
      <c r="A36" s="51">
        <v>2.2000000000000002</v>
      </c>
      <c r="B36" s="52" t="s">
        <v>21</v>
      </c>
      <c r="C36" s="414"/>
      <c r="D36" s="413"/>
      <c r="E36" s="415"/>
      <c r="F36" s="416"/>
      <c r="G36" s="415"/>
      <c r="H36" s="415"/>
      <c r="I36" s="417"/>
      <c r="J36" s="394"/>
    </row>
    <row r="37" spans="1:10" s="16" customFormat="1" ht="19.5" customHeight="1">
      <c r="A37" s="401"/>
      <c r="B37" s="53" t="s">
        <v>33</v>
      </c>
      <c r="C37" s="402">
        <v>272</v>
      </c>
      <c r="D37" s="401" t="s">
        <v>22</v>
      </c>
      <c r="E37" s="54">
        <v>232</v>
      </c>
      <c r="F37" s="54">
        <f>C37*E37</f>
        <v>63104</v>
      </c>
      <c r="G37" s="54">
        <v>75</v>
      </c>
      <c r="H37" s="54">
        <f>C37*G37</f>
        <v>20400</v>
      </c>
      <c r="I37" s="54">
        <f>F37+H37</f>
        <v>83504</v>
      </c>
      <c r="J37" s="403"/>
    </row>
    <row r="38" spans="1:10" s="16" customFormat="1" ht="19.5" customHeight="1">
      <c r="A38" s="404"/>
      <c r="B38" s="55" t="s">
        <v>34</v>
      </c>
      <c r="C38" s="405"/>
      <c r="D38" s="404"/>
      <c r="E38" s="406"/>
      <c r="F38" s="406"/>
      <c r="G38" s="406"/>
      <c r="H38" s="406"/>
      <c r="I38" s="406"/>
      <c r="J38" s="407"/>
    </row>
    <row r="39" spans="1:10" s="16" customFormat="1" ht="19.5" customHeight="1">
      <c r="A39" s="401"/>
      <c r="B39" s="53" t="s">
        <v>560</v>
      </c>
      <c r="C39" s="402">
        <v>70</v>
      </c>
      <c r="D39" s="401" t="s">
        <v>22</v>
      </c>
      <c r="E39" s="54">
        <v>278</v>
      </c>
      <c r="F39" s="54">
        <f>C39*E39</f>
        <v>19460</v>
      </c>
      <c r="G39" s="54">
        <v>75</v>
      </c>
      <c r="H39" s="54">
        <f>C39*G39</f>
        <v>5250</v>
      </c>
      <c r="I39" s="54">
        <f>F39+H39</f>
        <v>24710</v>
      </c>
      <c r="J39" s="403"/>
    </row>
    <row r="40" spans="1:10" s="16" customFormat="1" ht="19.5" customHeight="1">
      <c r="A40" s="408"/>
      <c r="B40" s="55" t="s">
        <v>561</v>
      </c>
      <c r="C40" s="56"/>
      <c r="D40" s="57"/>
      <c r="E40" s="58"/>
      <c r="F40" s="58"/>
      <c r="G40" s="58"/>
      <c r="H40" s="58"/>
      <c r="I40" s="58"/>
      <c r="J40" s="409"/>
    </row>
    <row r="41" spans="1:10" s="16" customFormat="1" ht="19.5" customHeight="1">
      <c r="A41" s="401"/>
      <c r="B41" s="53" t="s">
        <v>559</v>
      </c>
      <c r="C41" s="402">
        <v>342</v>
      </c>
      <c r="D41" s="401" t="s">
        <v>22</v>
      </c>
      <c r="E41" s="54">
        <v>125</v>
      </c>
      <c r="F41" s="54">
        <f>C41*E41</f>
        <v>42750</v>
      </c>
      <c r="G41" s="54">
        <v>20</v>
      </c>
      <c r="H41" s="54">
        <f>C41*G41</f>
        <v>6840</v>
      </c>
      <c r="I41" s="54">
        <f>F41+H41</f>
        <v>49590</v>
      </c>
      <c r="J41" s="403"/>
    </row>
    <row r="42" spans="1:10" s="16" customFormat="1" ht="19.5" customHeight="1">
      <c r="A42" s="408"/>
      <c r="B42" s="55" t="s">
        <v>558</v>
      </c>
      <c r="C42" s="56"/>
      <c r="D42" s="57"/>
      <c r="E42" s="58"/>
      <c r="F42" s="58"/>
      <c r="G42" s="58"/>
      <c r="H42" s="58"/>
      <c r="I42" s="58"/>
      <c r="J42" s="409"/>
    </row>
    <row r="43" spans="1:10" s="16" customFormat="1" ht="19.5" customHeight="1">
      <c r="A43" s="51">
        <v>2.2999999999999998</v>
      </c>
      <c r="B43" s="52" t="s">
        <v>23</v>
      </c>
      <c r="C43" s="60"/>
      <c r="D43" s="51"/>
      <c r="E43" s="43"/>
      <c r="F43" s="43"/>
      <c r="G43" s="43"/>
      <c r="H43" s="43"/>
      <c r="I43" s="43"/>
      <c r="J43" s="51"/>
    </row>
    <row r="44" spans="1:10" s="16" customFormat="1" ht="19.5" customHeight="1">
      <c r="A44" s="401"/>
      <c r="B44" s="53" t="s">
        <v>60</v>
      </c>
      <c r="C44" s="402">
        <v>54</v>
      </c>
      <c r="D44" s="401" t="s">
        <v>22</v>
      </c>
      <c r="E44" s="54">
        <v>145</v>
      </c>
      <c r="F44" s="54">
        <f>C44*E44</f>
        <v>7830</v>
      </c>
      <c r="G44" s="54">
        <v>53</v>
      </c>
      <c r="H44" s="54">
        <f>C44*G44</f>
        <v>2862</v>
      </c>
      <c r="I44" s="54">
        <f>F44+H44</f>
        <v>10692</v>
      </c>
      <c r="J44" s="403"/>
    </row>
    <row r="45" spans="1:10" s="16" customFormat="1" ht="19.5" customHeight="1">
      <c r="A45" s="401"/>
      <c r="B45" s="53" t="s">
        <v>62</v>
      </c>
      <c r="C45" s="60">
        <v>82</v>
      </c>
      <c r="D45" s="51" t="s">
        <v>22</v>
      </c>
      <c r="E45" s="43">
        <v>261</v>
      </c>
      <c r="F45" s="43">
        <f>C45*E45</f>
        <v>21402</v>
      </c>
      <c r="G45" s="43">
        <v>78</v>
      </c>
      <c r="H45" s="43">
        <f>C45*G45</f>
        <v>6396</v>
      </c>
      <c r="I45" s="43">
        <f>F45+H45</f>
        <v>27798</v>
      </c>
      <c r="J45" s="403"/>
    </row>
    <row r="46" spans="1:10" s="16" customFormat="1" ht="19.5" customHeight="1">
      <c r="A46" s="401"/>
      <c r="B46" s="53" t="s">
        <v>645</v>
      </c>
      <c r="C46" s="60">
        <v>160</v>
      </c>
      <c r="D46" s="51" t="s">
        <v>22</v>
      </c>
      <c r="E46" s="43">
        <v>3000</v>
      </c>
      <c r="F46" s="43">
        <f>C46*E46</f>
        <v>480000</v>
      </c>
      <c r="G46" s="43">
        <v>500</v>
      </c>
      <c r="H46" s="43">
        <f>C46*G46</f>
        <v>80000</v>
      </c>
      <c r="I46" s="43">
        <f>F46+H46</f>
        <v>560000</v>
      </c>
      <c r="J46" s="403"/>
    </row>
    <row r="47" spans="1:10" s="16" customFormat="1" ht="19.5" customHeight="1">
      <c r="A47" s="51"/>
      <c r="B47" s="52" t="s">
        <v>355</v>
      </c>
      <c r="C47" s="420">
        <v>37</v>
      </c>
      <c r="D47" s="51" t="s">
        <v>22</v>
      </c>
      <c r="E47" s="43">
        <v>26</v>
      </c>
      <c r="F47" s="421">
        <f t="shared" ref="F47:F50" si="6">C47*E47</f>
        <v>962</v>
      </c>
      <c r="G47" s="421">
        <v>82</v>
      </c>
      <c r="H47" s="421">
        <f t="shared" ref="H47:H50" si="7">C47*G47</f>
        <v>3034</v>
      </c>
      <c r="I47" s="421">
        <f t="shared" ref="I47:I50" si="8">F47+H47</f>
        <v>3996</v>
      </c>
      <c r="J47" s="558"/>
    </row>
    <row r="48" spans="1:10" s="16" customFormat="1" ht="19.5" customHeight="1">
      <c r="A48" s="401"/>
      <c r="B48" s="53" t="s">
        <v>356</v>
      </c>
      <c r="C48" s="420">
        <v>54</v>
      </c>
      <c r="D48" s="51" t="s">
        <v>22</v>
      </c>
      <c r="E48" s="43">
        <v>26</v>
      </c>
      <c r="F48" s="421">
        <f t="shared" si="6"/>
        <v>1404</v>
      </c>
      <c r="G48" s="421">
        <v>95</v>
      </c>
      <c r="H48" s="421">
        <f t="shared" si="7"/>
        <v>5130</v>
      </c>
      <c r="I48" s="421">
        <f t="shared" si="8"/>
        <v>6534</v>
      </c>
      <c r="J48" s="412"/>
    </row>
    <row r="49" spans="1:10" s="16" customFormat="1" ht="19.5" customHeight="1">
      <c r="A49" s="401"/>
      <c r="B49" s="53" t="s">
        <v>357</v>
      </c>
      <c r="C49" s="418">
        <v>135</v>
      </c>
      <c r="D49" s="401" t="s">
        <v>22</v>
      </c>
      <c r="E49" s="54">
        <v>44</v>
      </c>
      <c r="F49" s="419">
        <f t="shared" si="6"/>
        <v>5940</v>
      </c>
      <c r="G49" s="419">
        <v>82</v>
      </c>
      <c r="H49" s="419">
        <f t="shared" si="7"/>
        <v>11070</v>
      </c>
      <c r="I49" s="419">
        <f t="shared" si="8"/>
        <v>17010</v>
      </c>
      <c r="J49" s="412"/>
    </row>
    <row r="50" spans="1:10" s="16" customFormat="1" ht="19.5" customHeight="1">
      <c r="A50" s="401"/>
      <c r="B50" s="53" t="s">
        <v>358</v>
      </c>
      <c r="C50" s="420">
        <v>17</v>
      </c>
      <c r="D50" s="51" t="s">
        <v>22</v>
      </c>
      <c r="E50" s="43">
        <v>44</v>
      </c>
      <c r="F50" s="421">
        <f t="shared" si="6"/>
        <v>748</v>
      </c>
      <c r="G50" s="421">
        <v>95</v>
      </c>
      <c r="H50" s="421">
        <f t="shared" si="7"/>
        <v>1615</v>
      </c>
      <c r="I50" s="421">
        <f t="shared" si="8"/>
        <v>2363</v>
      </c>
      <c r="J50" s="393"/>
    </row>
    <row r="51" spans="1:10" s="16" customFormat="1" ht="19.5" customHeight="1">
      <c r="A51" s="401"/>
      <c r="B51" s="53" t="s">
        <v>564</v>
      </c>
      <c r="C51" s="420">
        <v>156</v>
      </c>
      <c r="D51" s="51" t="s">
        <v>22</v>
      </c>
      <c r="E51" s="43">
        <v>44</v>
      </c>
      <c r="F51" s="421">
        <f t="shared" ref="F51" si="9">C51*E51</f>
        <v>6864</v>
      </c>
      <c r="G51" s="43">
        <v>115</v>
      </c>
      <c r="H51" s="421">
        <f t="shared" ref="H51" si="10">C51*G51</f>
        <v>17940</v>
      </c>
      <c r="I51" s="421">
        <f t="shared" ref="I51" si="11">F51+H51</f>
        <v>24804</v>
      </c>
      <c r="J51" s="639"/>
    </row>
    <row r="52" spans="1:10" s="16" customFormat="1" ht="19.5" customHeight="1">
      <c r="A52" s="401"/>
      <c r="B52" s="53" t="s">
        <v>575</v>
      </c>
      <c r="C52" s="60">
        <v>331</v>
      </c>
      <c r="D52" s="51" t="s">
        <v>22</v>
      </c>
      <c r="E52" s="43">
        <v>3000</v>
      </c>
      <c r="F52" s="43">
        <f>C52*E52</f>
        <v>993000</v>
      </c>
      <c r="G52" s="43">
        <v>0</v>
      </c>
      <c r="H52" s="43">
        <f>C52*G52</f>
        <v>0</v>
      </c>
      <c r="I52" s="43">
        <f>F52+H52</f>
        <v>993000</v>
      </c>
      <c r="J52" s="394"/>
    </row>
    <row r="53" spans="1:10" s="16" customFormat="1" ht="19.5" customHeight="1">
      <c r="A53" s="51"/>
      <c r="B53" s="52" t="s">
        <v>362</v>
      </c>
      <c r="C53" s="56">
        <v>22</v>
      </c>
      <c r="D53" s="408" t="s">
        <v>22</v>
      </c>
      <c r="E53" s="58">
        <v>2550</v>
      </c>
      <c r="F53" s="58">
        <f>C53*E53</f>
        <v>56100</v>
      </c>
      <c r="G53" s="58">
        <v>450</v>
      </c>
      <c r="H53" s="58">
        <f>C53*G53</f>
        <v>9900</v>
      </c>
      <c r="I53" s="58">
        <f>F53+H53</f>
        <v>66000</v>
      </c>
      <c r="J53" s="409"/>
    </row>
    <row r="54" spans="1:10" s="16" customFormat="1" ht="19.5" customHeight="1">
      <c r="A54" s="51">
        <v>2.4</v>
      </c>
      <c r="B54" s="52" t="s">
        <v>25</v>
      </c>
      <c r="C54" s="60"/>
      <c r="D54" s="51"/>
      <c r="E54" s="43"/>
      <c r="F54" s="43"/>
      <c r="G54" s="43"/>
      <c r="H54" s="43"/>
      <c r="I54" s="43"/>
      <c r="J54" s="51"/>
    </row>
    <row r="55" spans="1:10" s="16" customFormat="1" ht="19.5" customHeight="1">
      <c r="A55" s="51"/>
      <c r="B55" s="52" t="s">
        <v>344</v>
      </c>
      <c r="C55" s="60">
        <v>37</v>
      </c>
      <c r="D55" s="51" t="s">
        <v>22</v>
      </c>
      <c r="E55" s="43">
        <f>1568+92</f>
        <v>1660</v>
      </c>
      <c r="F55" s="43">
        <f>C55*E55</f>
        <v>61420</v>
      </c>
      <c r="G55" s="43">
        <f>50+82</f>
        <v>132</v>
      </c>
      <c r="H55" s="43">
        <f>C55*G55</f>
        <v>4884</v>
      </c>
      <c r="I55" s="43">
        <f>F55+H55</f>
        <v>66304</v>
      </c>
      <c r="J55" s="394"/>
    </row>
    <row r="56" spans="1:10" s="16" customFormat="1" ht="19.5" customHeight="1">
      <c r="A56" s="401"/>
      <c r="B56" s="53" t="s">
        <v>569</v>
      </c>
      <c r="C56" s="402">
        <v>306</v>
      </c>
      <c r="D56" s="401" t="s">
        <v>22</v>
      </c>
      <c r="E56" s="54">
        <f>757+92</f>
        <v>849</v>
      </c>
      <c r="F56" s="54">
        <f>C56*E56</f>
        <v>259794</v>
      </c>
      <c r="G56" s="54">
        <f>222+61</f>
        <v>283</v>
      </c>
      <c r="H56" s="54">
        <f>C56*G56</f>
        <v>86598</v>
      </c>
      <c r="I56" s="54">
        <f>F56+H56</f>
        <v>346392</v>
      </c>
      <c r="J56" s="403"/>
    </row>
    <row r="57" spans="1:10" s="16" customFormat="1" ht="19.5" customHeight="1">
      <c r="A57" s="401"/>
      <c r="B57" s="53" t="s">
        <v>361</v>
      </c>
      <c r="C57" s="402">
        <v>37</v>
      </c>
      <c r="D57" s="401" t="s">
        <v>22</v>
      </c>
      <c r="E57" s="54">
        <f>757+92</f>
        <v>849</v>
      </c>
      <c r="F57" s="54">
        <f>C57*E57</f>
        <v>31413</v>
      </c>
      <c r="G57" s="54">
        <f>222+61</f>
        <v>283</v>
      </c>
      <c r="H57" s="54">
        <f>C57*G57</f>
        <v>10471</v>
      </c>
      <c r="I57" s="54">
        <f>F57+H57</f>
        <v>41884</v>
      </c>
      <c r="J57" s="403"/>
    </row>
    <row r="58" spans="1:10" s="16" customFormat="1" ht="19.5" customHeight="1">
      <c r="A58" s="51"/>
      <c r="B58" s="52" t="s">
        <v>570</v>
      </c>
      <c r="C58" s="60">
        <v>271</v>
      </c>
      <c r="D58" s="51" t="s">
        <v>22</v>
      </c>
      <c r="E58" s="43">
        <f>389+92</f>
        <v>481</v>
      </c>
      <c r="F58" s="43">
        <f>C58*E58</f>
        <v>130351</v>
      </c>
      <c r="G58" s="43">
        <v>82</v>
      </c>
      <c r="H58" s="43">
        <f>C58*G58</f>
        <v>22222</v>
      </c>
      <c r="I58" s="43">
        <f>F58+H58</f>
        <v>152573</v>
      </c>
      <c r="J58" s="394"/>
    </row>
    <row r="59" spans="1:10" s="16" customFormat="1" ht="19.5" customHeight="1">
      <c r="A59" s="408">
        <v>2.5</v>
      </c>
      <c r="B59" s="892" t="s">
        <v>26</v>
      </c>
      <c r="C59" s="56"/>
      <c r="D59" s="408"/>
      <c r="E59" s="58"/>
      <c r="F59" s="58"/>
      <c r="G59" s="58"/>
      <c r="H59" s="58"/>
      <c r="I59" s="58"/>
      <c r="J59" s="521"/>
    </row>
    <row r="60" spans="1:10" s="16" customFormat="1" ht="19.5" customHeight="1">
      <c r="A60" s="401"/>
      <c r="B60" s="410" t="s">
        <v>346</v>
      </c>
      <c r="C60" s="402">
        <v>5</v>
      </c>
      <c r="D60" s="401" t="s">
        <v>13</v>
      </c>
      <c r="E60" s="54">
        <v>15100</v>
      </c>
      <c r="F60" s="54">
        <f>C60*E60</f>
        <v>75500</v>
      </c>
      <c r="G60" s="54">
        <v>0</v>
      </c>
      <c r="H60" s="54">
        <f>C60*G60</f>
        <v>0</v>
      </c>
      <c r="I60" s="54">
        <f>F60+H60</f>
        <v>75500</v>
      </c>
      <c r="J60" s="411"/>
    </row>
    <row r="61" spans="1:10" s="16" customFormat="1" ht="19.5" customHeight="1">
      <c r="A61" s="401"/>
      <c r="B61" s="410" t="s">
        <v>345</v>
      </c>
      <c r="C61" s="402">
        <v>1</v>
      </c>
      <c r="D61" s="401" t="s">
        <v>13</v>
      </c>
      <c r="E61" s="54">
        <v>7100</v>
      </c>
      <c r="F61" s="54">
        <f>C61*E61</f>
        <v>7100</v>
      </c>
      <c r="G61" s="54">
        <v>0</v>
      </c>
      <c r="H61" s="54">
        <f>C61*G61</f>
        <v>0</v>
      </c>
      <c r="I61" s="54">
        <f>F61+H61</f>
        <v>7100</v>
      </c>
      <c r="J61" s="411"/>
    </row>
    <row r="62" spans="1:10" s="16" customFormat="1" ht="19.5" customHeight="1">
      <c r="A62" s="51"/>
      <c r="B62" s="23" t="s">
        <v>347</v>
      </c>
      <c r="C62" s="60">
        <v>1</v>
      </c>
      <c r="D62" s="51" t="s">
        <v>13</v>
      </c>
      <c r="E62" s="43">
        <v>44000</v>
      </c>
      <c r="F62" s="43">
        <f t="shared" ref="F62:F64" si="12">C62*E62</f>
        <v>44000</v>
      </c>
      <c r="G62" s="43">
        <v>0</v>
      </c>
      <c r="H62" s="43">
        <f t="shared" ref="H62:H64" si="13">C62*G62</f>
        <v>0</v>
      </c>
      <c r="I62" s="43">
        <f t="shared" ref="I62:I64" si="14">F62+H62</f>
        <v>44000</v>
      </c>
      <c r="J62" s="63"/>
    </row>
    <row r="63" spans="1:10" s="16" customFormat="1" ht="19.5" customHeight="1">
      <c r="A63" s="401"/>
      <c r="B63" s="410" t="s">
        <v>348</v>
      </c>
      <c r="C63" s="402">
        <v>28</v>
      </c>
      <c r="D63" s="401" t="s">
        <v>13</v>
      </c>
      <c r="E63" s="54">
        <v>23100</v>
      </c>
      <c r="F63" s="54">
        <f t="shared" si="12"/>
        <v>646800</v>
      </c>
      <c r="G63" s="54">
        <v>0</v>
      </c>
      <c r="H63" s="54">
        <f t="shared" si="13"/>
        <v>0</v>
      </c>
      <c r="I63" s="54">
        <f t="shared" si="14"/>
        <v>646800</v>
      </c>
      <c r="J63" s="411"/>
    </row>
    <row r="64" spans="1:10" s="16" customFormat="1" ht="19.5" customHeight="1">
      <c r="A64" s="401"/>
      <c r="B64" s="410" t="s">
        <v>349</v>
      </c>
      <c r="C64" s="402">
        <v>2</v>
      </c>
      <c r="D64" s="401" t="s">
        <v>13</v>
      </c>
      <c r="E64" s="54">
        <v>10200</v>
      </c>
      <c r="F64" s="54">
        <f t="shared" si="12"/>
        <v>20400</v>
      </c>
      <c r="G64" s="54">
        <v>0</v>
      </c>
      <c r="H64" s="54">
        <f t="shared" si="13"/>
        <v>0</v>
      </c>
      <c r="I64" s="54">
        <f t="shared" si="14"/>
        <v>20400</v>
      </c>
      <c r="J64" s="411"/>
    </row>
    <row r="65" spans="1:10" s="16" customFormat="1" ht="19.5" customHeight="1">
      <c r="A65" s="51">
        <v>2.6</v>
      </c>
      <c r="B65" s="52" t="s">
        <v>27</v>
      </c>
      <c r="C65" s="60"/>
      <c r="D65" s="51"/>
      <c r="E65" s="43"/>
      <c r="F65" s="43"/>
      <c r="G65" s="43"/>
      <c r="H65" s="43"/>
      <c r="I65" s="43"/>
      <c r="J65" s="51"/>
    </row>
    <row r="66" spans="1:10" s="16" customFormat="1" ht="19.5" customHeight="1">
      <c r="A66" s="51"/>
      <c r="B66" s="52" t="s">
        <v>35</v>
      </c>
      <c r="C66" s="60">
        <f>C37+C47+C49</f>
        <v>444</v>
      </c>
      <c r="D66" s="51" t="s">
        <v>22</v>
      </c>
      <c r="E66" s="43">
        <v>54</v>
      </c>
      <c r="F66" s="43">
        <f>C66*E66</f>
        <v>23976</v>
      </c>
      <c r="G66" s="43">
        <v>28</v>
      </c>
      <c r="H66" s="43">
        <f>C66*G66</f>
        <v>12432</v>
      </c>
      <c r="I66" s="43">
        <f>F66+H66</f>
        <v>36408</v>
      </c>
      <c r="J66" s="394"/>
    </row>
    <row r="67" spans="1:10" s="16" customFormat="1" ht="19.5" customHeight="1">
      <c r="A67" s="51"/>
      <c r="B67" s="53" t="s">
        <v>36</v>
      </c>
      <c r="C67" s="60">
        <f>C48+C50+C39+C51</f>
        <v>297</v>
      </c>
      <c r="D67" s="401" t="s">
        <v>22</v>
      </c>
      <c r="E67" s="43">
        <v>61</v>
      </c>
      <c r="F67" s="43">
        <f>C67*E67</f>
        <v>18117</v>
      </c>
      <c r="G67" s="43">
        <v>34</v>
      </c>
      <c r="H67" s="43">
        <f>C67*G67</f>
        <v>10098</v>
      </c>
      <c r="I67" s="43">
        <f>F67+H67</f>
        <v>28215</v>
      </c>
      <c r="J67" s="394"/>
    </row>
    <row r="68" spans="1:10" s="16" customFormat="1" ht="19.5" customHeight="1">
      <c r="A68" s="51">
        <v>2.7</v>
      </c>
      <c r="B68" s="23" t="s">
        <v>421</v>
      </c>
      <c r="C68" s="60"/>
      <c r="D68" s="51"/>
      <c r="E68" s="43"/>
      <c r="F68" s="43"/>
      <c r="G68" s="43"/>
      <c r="H68" s="43"/>
      <c r="I68" s="43"/>
      <c r="J68" s="63"/>
    </row>
    <row r="69" spans="1:10" s="381" customFormat="1" ht="19.5" customHeight="1">
      <c r="A69" s="456"/>
      <c r="B69" s="457" t="s">
        <v>677</v>
      </c>
      <c r="C69" s="825">
        <v>9</v>
      </c>
      <c r="D69" s="458" t="s">
        <v>293</v>
      </c>
      <c r="E69" s="54">
        <v>840</v>
      </c>
      <c r="F69" s="54">
        <f t="shared" ref="F69" si="15">C69*E69</f>
        <v>7560</v>
      </c>
      <c r="G69" s="54">
        <v>280</v>
      </c>
      <c r="H69" s="54">
        <f t="shared" ref="H69" si="16">C69*G69</f>
        <v>2520</v>
      </c>
      <c r="I69" s="54">
        <f t="shared" ref="I69" si="17">F69+H69</f>
        <v>10080</v>
      </c>
      <c r="J69" s="459"/>
    </row>
    <row r="70" spans="1:10" s="381" customFormat="1" ht="19.5" customHeight="1">
      <c r="A70" s="441"/>
      <c r="B70" s="464" t="s">
        <v>668</v>
      </c>
      <c r="C70" s="827">
        <v>9</v>
      </c>
      <c r="D70" s="465" t="s">
        <v>293</v>
      </c>
      <c r="E70" s="43">
        <v>0</v>
      </c>
      <c r="F70" s="43">
        <f t="shared" ref="F70:F73" si="18">C70*E70</f>
        <v>0</v>
      </c>
      <c r="G70" s="43">
        <v>180</v>
      </c>
      <c r="H70" s="43">
        <f t="shared" ref="H70:H73" si="19">C70*G70</f>
        <v>1620</v>
      </c>
      <c r="I70" s="43">
        <f t="shared" ref="I70:I73" si="20">F70+H70</f>
        <v>1620</v>
      </c>
      <c r="J70" s="455"/>
    </row>
    <row r="71" spans="1:10" s="381" customFormat="1" ht="19.5" customHeight="1">
      <c r="A71" s="441"/>
      <c r="B71" s="464" t="s">
        <v>669</v>
      </c>
      <c r="C71" s="827">
        <v>2</v>
      </c>
      <c r="D71" s="465" t="s">
        <v>178</v>
      </c>
      <c r="E71" s="43">
        <v>0</v>
      </c>
      <c r="F71" s="43">
        <f t="shared" si="18"/>
        <v>0</v>
      </c>
      <c r="G71" s="43">
        <v>99</v>
      </c>
      <c r="H71" s="43">
        <f t="shared" si="19"/>
        <v>198</v>
      </c>
      <c r="I71" s="43">
        <f t="shared" si="20"/>
        <v>198</v>
      </c>
      <c r="J71" s="455"/>
    </row>
    <row r="72" spans="1:10" s="141" customFormat="1" ht="19.5" customHeight="1">
      <c r="A72" s="474"/>
      <c r="B72" s="467" t="s">
        <v>670</v>
      </c>
      <c r="C72" s="827">
        <v>1</v>
      </c>
      <c r="D72" s="465" t="s">
        <v>178</v>
      </c>
      <c r="E72" s="43">
        <v>2208.8000000000002</v>
      </c>
      <c r="F72" s="43">
        <f t="shared" si="18"/>
        <v>2208.8000000000002</v>
      </c>
      <c r="G72" s="43">
        <v>391</v>
      </c>
      <c r="H72" s="43">
        <f t="shared" si="19"/>
        <v>391</v>
      </c>
      <c r="I72" s="43">
        <f t="shared" si="20"/>
        <v>2599.8000000000002</v>
      </c>
      <c r="J72" s="466"/>
    </row>
    <row r="73" spans="1:10" s="141" customFormat="1" ht="19.5" customHeight="1">
      <c r="A73" s="474"/>
      <c r="B73" s="467" t="s">
        <v>671</v>
      </c>
      <c r="C73" s="827">
        <v>9</v>
      </c>
      <c r="D73" s="465" t="s">
        <v>22</v>
      </c>
      <c r="E73" s="43">
        <v>400</v>
      </c>
      <c r="F73" s="43">
        <f t="shared" si="18"/>
        <v>3600</v>
      </c>
      <c r="G73" s="43">
        <v>133</v>
      </c>
      <c r="H73" s="43">
        <f t="shared" si="19"/>
        <v>1197</v>
      </c>
      <c r="I73" s="43">
        <f t="shared" si="20"/>
        <v>4797</v>
      </c>
      <c r="J73" s="466"/>
    </row>
    <row r="74" spans="1:10" s="141" customFormat="1" ht="19.5" customHeight="1">
      <c r="A74" s="441"/>
      <c r="B74" s="467" t="s">
        <v>672</v>
      </c>
      <c r="C74" s="828">
        <v>146</v>
      </c>
      <c r="D74" s="465" t="s">
        <v>78</v>
      </c>
      <c r="E74" s="43">
        <v>18.760000000000002</v>
      </c>
      <c r="F74" s="43">
        <f t="shared" ref="F74:F76" si="21">C74*E74</f>
        <v>2738.96</v>
      </c>
      <c r="G74" s="43">
        <v>3.3</v>
      </c>
      <c r="H74" s="43">
        <f t="shared" ref="H74:H76" si="22">C74*G74</f>
        <v>481.79999999999995</v>
      </c>
      <c r="I74" s="43">
        <f t="shared" ref="I74:I76" si="23">F74+H74</f>
        <v>3220.76</v>
      </c>
      <c r="J74" s="466"/>
    </row>
    <row r="75" spans="1:10" s="141" customFormat="1" ht="19.5" customHeight="1">
      <c r="A75" s="441"/>
      <c r="B75" s="468" t="s">
        <v>673</v>
      </c>
      <c r="C75" s="826">
        <v>2</v>
      </c>
      <c r="D75" s="462" t="s">
        <v>78</v>
      </c>
      <c r="E75" s="43">
        <v>26.32</v>
      </c>
      <c r="F75" s="43">
        <f t="shared" si="21"/>
        <v>52.64</v>
      </c>
      <c r="G75" s="43">
        <v>0</v>
      </c>
      <c r="H75" s="43">
        <f t="shared" si="22"/>
        <v>0</v>
      </c>
      <c r="I75" s="43">
        <f t="shared" si="23"/>
        <v>52.64</v>
      </c>
      <c r="J75" s="463"/>
    </row>
    <row r="76" spans="1:10" s="141" customFormat="1" ht="21" customHeight="1">
      <c r="A76" s="441"/>
      <c r="B76" s="468" t="s">
        <v>674</v>
      </c>
      <c r="C76" s="841">
        <v>13</v>
      </c>
      <c r="D76" s="465" t="s">
        <v>78</v>
      </c>
      <c r="E76" s="43">
        <v>22.3</v>
      </c>
      <c r="F76" s="43">
        <f t="shared" si="21"/>
        <v>289.90000000000003</v>
      </c>
      <c r="G76" s="43">
        <v>10</v>
      </c>
      <c r="H76" s="43">
        <f t="shared" si="22"/>
        <v>130</v>
      </c>
      <c r="I76" s="43">
        <f t="shared" si="23"/>
        <v>419.90000000000003</v>
      </c>
      <c r="J76" s="463"/>
    </row>
    <row r="77" spans="1:10" s="16" customFormat="1" ht="19.5" customHeight="1">
      <c r="A77" s="401"/>
      <c r="B77" s="410" t="s">
        <v>422</v>
      </c>
      <c r="C77" s="402">
        <v>4</v>
      </c>
      <c r="D77" s="401" t="s">
        <v>13</v>
      </c>
      <c r="E77" s="54">
        <v>800</v>
      </c>
      <c r="F77" s="54">
        <f>C77*E77</f>
        <v>3200</v>
      </c>
      <c r="G77" s="54">
        <v>240</v>
      </c>
      <c r="H77" s="54">
        <f>C77*G77</f>
        <v>960</v>
      </c>
      <c r="I77" s="54">
        <f>F77+H77</f>
        <v>4160</v>
      </c>
      <c r="J77" s="411"/>
    </row>
    <row r="78" spans="1:10" s="16" customFormat="1" ht="19.5" customHeight="1">
      <c r="A78" s="401"/>
      <c r="B78" s="410" t="s">
        <v>423</v>
      </c>
      <c r="C78" s="402">
        <v>5</v>
      </c>
      <c r="D78" s="401" t="s">
        <v>13</v>
      </c>
      <c r="E78" s="54">
        <v>450</v>
      </c>
      <c r="F78" s="54">
        <f>C78*E78</f>
        <v>2250</v>
      </c>
      <c r="G78" s="54">
        <v>135</v>
      </c>
      <c r="H78" s="54">
        <f>C78*G78</f>
        <v>675</v>
      </c>
      <c r="I78" s="54">
        <f>F78+H78</f>
        <v>2925</v>
      </c>
      <c r="J78" s="411"/>
    </row>
    <row r="79" spans="1:10" s="16" customFormat="1" ht="19.5" customHeight="1">
      <c r="A79" s="401"/>
      <c r="B79" s="410" t="s">
        <v>437</v>
      </c>
      <c r="C79" s="402">
        <v>1686</v>
      </c>
      <c r="D79" s="401" t="s">
        <v>78</v>
      </c>
      <c r="E79" s="54">
        <v>24.6</v>
      </c>
      <c r="F79" s="54">
        <f t="shared" ref="F79:F85" si="24">C79*E79</f>
        <v>41475.600000000006</v>
      </c>
      <c r="G79" s="54">
        <v>10</v>
      </c>
      <c r="H79" s="54">
        <f t="shared" ref="H79:H85" si="25">C79*G79</f>
        <v>16860</v>
      </c>
      <c r="I79" s="54">
        <f t="shared" ref="I79:I85" si="26">F79+H79</f>
        <v>58335.600000000006</v>
      </c>
      <c r="J79" s="411"/>
    </row>
    <row r="80" spans="1:10" s="16" customFormat="1" ht="19.5" customHeight="1">
      <c r="A80" s="401"/>
      <c r="B80" s="410" t="s">
        <v>438</v>
      </c>
      <c r="C80" s="402">
        <v>516</v>
      </c>
      <c r="D80" s="401" t="s">
        <v>78</v>
      </c>
      <c r="E80" s="54">
        <v>24.6</v>
      </c>
      <c r="F80" s="54">
        <f t="shared" si="24"/>
        <v>12693.6</v>
      </c>
      <c r="G80" s="54">
        <v>10</v>
      </c>
      <c r="H80" s="54">
        <f t="shared" si="25"/>
        <v>5160</v>
      </c>
      <c r="I80" s="54">
        <f t="shared" si="26"/>
        <v>17853.599999999999</v>
      </c>
      <c r="J80" s="411"/>
    </row>
    <row r="81" spans="1:10" s="381" customFormat="1" ht="19.5" customHeight="1">
      <c r="A81" s="441"/>
      <c r="B81" s="384" t="s">
        <v>439</v>
      </c>
      <c r="C81" s="828">
        <v>202</v>
      </c>
      <c r="D81" s="465" t="s">
        <v>78</v>
      </c>
      <c r="E81" s="43">
        <v>24.97</v>
      </c>
      <c r="F81" s="43">
        <f t="shared" si="24"/>
        <v>5043.9399999999996</v>
      </c>
      <c r="G81" s="54">
        <v>10</v>
      </c>
      <c r="H81" s="43">
        <f t="shared" si="25"/>
        <v>2020</v>
      </c>
      <c r="I81" s="43">
        <f t="shared" si="26"/>
        <v>7063.94</v>
      </c>
      <c r="J81" s="455"/>
    </row>
    <row r="82" spans="1:10" s="381" customFormat="1" ht="19.5" customHeight="1">
      <c r="A82" s="441"/>
      <c r="B82" s="469" t="s">
        <v>440</v>
      </c>
      <c r="C82" s="828">
        <v>328</v>
      </c>
      <c r="D82" s="465" t="s">
        <v>78</v>
      </c>
      <c r="E82" s="43">
        <v>24.97</v>
      </c>
      <c r="F82" s="43">
        <f t="shared" si="24"/>
        <v>8190.16</v>
      </c>
      <c r="G82" s="43">
        <v>10</v>
      </c>
      <c r="H82" s="43">
        <f t="shared" si="25"/>
        <v>3280</v>
      </c>
      <c r="I82" s="43">
        <f t="shared" si="26"/>
        <v>11470.16</v>
      </c>
      <c r="J82" s="455"/>
    </row>
    <row r="83" spans="1:10" s="381" customFormat="1" ht="19.5" customHeight="1">
      <c r="A83" s="441"/>
      <c r="B83" s="384" t="s">
        <v>574</v>
      </c>
      <c r="C83" s="828">
        <v>1</v>
      </c>
      <c r="D83" s="465" t="s">
        <v>13</v>
      </c>
      <c r="E83" s="43">
        <v>25000</v>
      </c>
      <c r="F83" s="43">
        <f t="shared" ref="F83" si="27">C83*E83</f>
        <v>25000</v>
      </c>
      <c r="G83" s="43">
        <v>5000</v>
      </c>
      <c r="H83" s="43">
        <f t="shared" ref="H83" si="28">C83*G83</f>
        <v>5000</v>
      </c>
      <c r="I83" s="43">
        <f t="shared" ref="I83" si="29">F83+H83</f>
        <v>30000</v>
      </c>
      <c r="J83" s="455"/>
    </row>
    <row r="84" spans="1:10" s="381" customFormat="1" ht="19.5" customHeight="1">
      <c r="A84" s="441"/>
      <c r="B84" s="467" t="s">
        <v>441</v>
      </c>
      <c r="C84" s="828">
        <v>71</v>
      </c>
      <c r="D84" s="465" t="s">
        <v>22</v>
      </c>
      <c r="E84" s="43">
        <v>84</v>
      </c>
      <c r="F84" s="43">
        <f t="shared" si="24"/>
        <v>5964</v>
      </c>
      <c r="G84" s="43">
        <v>38</v>
      </c>
      <c r="H84" s="43">
        <f t="shared" si="25"/>
        <v>2698</v>
      </c>
      <c r="I84" s="43">
        <f t="shared" si="26"/>
        <v>8662</v>
      </c>
      <c r="J84" s="455"/>
    </row>
    <row r="85" spans="1:10" s="16" customFormat="1" ht="19.5" customHeight="1">
      <c r="A85" s="51"/>
      <c r="B85" s="23" t="s">
        <v>442</v>
      </c>
      <c r="C85" s="60">
        <v>61</v>
      </c>
      <c r="D85" s="51" t="s">
        <v>22</v>
      </c>
      <c r="E85" s="43">
        <v>180</v>
      </c>
      <c r="F85" s="43">
        <f t="shared" si="24"/>
        <v>10980</v>
      </c>
      <c r="G85" s="43">
        <v>70</v>
      </c>
      <c r="H85" s="43">
        <f t="shared" si="25"/>
        <v>4270</v>
      </c>
      <c r="I85" s="43">
        <f t="shared" si="26"/>
        <v>15250</v>
      </c>
      <c r="J85" s="63"/>
    </row>
    <row r="86" spans="1:10" s="16" customFormat="1" ht="19.5" customHeight="1">
      <c r="A86" s="401"/>
      <c r="B86" s="410" t="s">
        <v>443</v>
      </c>
      <c r="C86" s="402">
        <v>55</v>
      </c>
      <c r="D86" s="401" t="s">
        <v>24</v>
      </c>
      <c r="E86" s="54">
        <v>120</v>
      </c>
      <c r="F86" s="54">
        <f t="shared" ref="F86" si="30">C86*E86</f>
        <v>6600</v>
      </c>
      <c r="G86" s="54">
        <v>50</v>
      </c>
      <c r="H86" s="54">
        <f t="shared" ref="H86" si="31">C86*G86</f>
        <v>2750</v>
      </c>
      <c r="I86" s="54">
        <f t="shared" ref="I86" si="32">F86+H86</f>
        <v>9350</v>
      </c>
      <c r="J86" s="411"/>
    </row>
    <row r="87" spans="1:10" s="16" customFormat="1" ht="19.5" customHeight="1">
      <c r="A87" s="51"/>
      <c r="B87" s="52" t="s">
        <v>444</v>
      </c>
      <c r="C87" s="60">
        <v>24</v>
      </c>
      <c r="D87" s="51" t="s">
        <v>24</v>
      </c>
      <c r="E87" s="43">
        <v>200</v>
      </c>
      <c r="F87" s="43">
        <f>C87*E87</f>
        <v>4800</v>
      </c>
      <c r="G87" s="43">
        <v>50</v>
      </c>
      <c r="H87" s="43">
        <f>C87*G87</f>
        <v>1200</v>
      </c>
      <c r="I87" s="43">
        <f>F87+H87</f>
        <v>6000</v>
      </c>
      <c r="J87" s="394"/>
    </row>
    <row r="88" spans="1:10" s="16" customFormat="1" ht="19.5" customHeight="1">
      <c r="A88" s="51"/>
      <c r="B88" s="52" t="s">
        <v>445</v>
      </c>
      <c r="C88" s="60">
        <v>9</v>
      </c>
      <c r="D88" s="51" t="s">
        <v>13</v>
      </c>
      <c r="E88" s="43">
        <v>1500</v>
      </c>
      <c r="F88" s="43">
        <f>C88*E88</f>
        <v>13500</v>
      </c>
      <c r="G88" s="43">
        <v>300</v>
      </c>
      <c r="H88" s="43">
        <f>C88*G88</f>
        <v>2700</v>
      </c>
      <c r="I88" s="43">
        <f>F88+H88</f>
        <v>16200</v>
      </c>
      <c r="J88" s="394"/>
    </row>
    <row r="89" spans="1:10" s="108" customFormat="1" ht="18.75" customHeight="1">
      <c r="A89" s="109"/>
      <c r="B89" s="11"/>
      <c r="C89" s="534"/>
      <c r="D89" s="13"/>
      <c r="E89" s="107"/>
      <c r="F89" s="5"/>
      <c r="G89" s="38"/>
      <c r="H89" s="13"/>
      <c r="I89" s="5"/>
      <c r="J89" s="13"/>
    </row>
    <row r="90" spans="1:10" s="108" customFormat="1" ht="18.75" customHeight="1">
      <c r="A90" s="109"/>
      <c r="B90" s="11"/>
      <c r="C90" s="534"/>
      <c r="D90" s="13"/>
      <c r="E90" s="107"/>
      <c r="F90" s="5"/>
      <c r="G90" s="38"/>
      <c r="H90" s="13"/>
      <c r="I90" s="5"/>
      <c r="J90" s="13"/>
    </row>
    <row r="91" spans="1:10" s="108" customFormat="1" ht="18.75" customHeight="1">
      <c r="A91" s="109"/>
      <c r="B91" s="11"/>
      <c r="C91" s="534"/>
      <c r="D91" s="13"/>
      <c r="E91" s="107"/>
      <c r="F91" s="5"/>
      <c r="G91" s="38"/>
      <c r="H91" s="13"/>
      <c r="I91" s="5"/>
      <c r="J91" s="13"/>
    </row>
    <row r="92" spans="1:10" s="108" customFormat="1" ht="18.75" customHeight="1">
      <c r="A92" s="109"/>
      <c r="B92" s="11"/>
      <c r="C92" s="534"/>
      <c r="D92" s="13"/>
      <c r="E92" s="107"/>
      <c r="F92" s="5"/>
      <c r="G92" s="38"/>
      <c r="H92" s="13"/>
      <c r="I92" s="5"/>
      <c r="J92" s="13"/>
    </row>
    <row r="93" spans="1:10" s="16" customFormat="1" ht="19.5" customHeight="1">
      <c r="A93" s="51">
        <v>2.8</v>
      </c>
      <c r="B93" s="52" t="s">
        <v>364</v>
      </c>
      <c r="C93" s="60"/>
      <c r="D93" s="51"/>
      <c r="E93" s="43"/>
      <c r="F93" s="43"/>
      <c r="G93" s="43"/>
      <c r="H93" s="43"/>
      <c r="I93" s="43"/>
      <c r="J93" s="51"/>
    </row>
    <row r="94" spans="1:10" s="16" customFormat="1" ht="19.5" customHeight="1">
      <c r="A94" s="51"/>
      <c r="B94" s="53" t="s">
        <v>573</v>
      </c>
      <c r="C94" s="60">
        <v>25</v>
      </c>
      <c r="D94" s="51" t="s">
        <v>24</v>
      </c>
      <c r="E94" s="43">
        <v>257</v>
      </c>
      <c r="F94" s="43">
        <f>C94*E94</f>
        <v>6425</v>
      </c>
      <c r="G94" s="43">
        <v>40</v>
      </c>
      <c r="H94" s="43">
        <f>C94*G94</f>
        <v>1000</v>
      </c>
      <c r="I94" s="43">
        <f>F94+H94</f>
        <v>7425</v>
      </c>
      <c r="J94" s="394"/>
    </row>
    <row r="95" spans="1:10" s="16" customFormat="1" ht="19.5" customHeight="1">
      <c r="A95" s="51"/>
      <c r="B95" s="53" t="s">
        <v>571</v>
      </c>
      <c r="C95" s="60">
        <v>119</v>
      </c>
      <c r="D95" s="51" t="s">
        <v>24</v>
      </c>
      <c r="E95" s="43">
        <v>70</v>
      </c>
      <c r="F95" s="43">
        <f>C95*E95</f>
        <v>8330</v>
      </c>
      <c r="G95" s="43">
        <v>15</v>
      </c>
      <c r="H95" s="43">
        <f>C95*G95</f>
        <v>1785</v>
      </c>
      <c r="I95" s="43">
        <f>F95+H95</f>
        <v>10115</v>
      </c>
      <c r="J95" s="394"/>
    </row>
    <row r="96" spans="1:10" s="16" customFormat="1" ht="19.5" customHeight="1">
      <c r="A96" s="51"/>
      <c r="B96" s="53" t="s">
        <v>572</v>
      </c>
      <c r="C96" s="60">
        <v>129</v>
      </c>
      <c r="D96" s="51" t="s">
        <v>24</v>
      </c>
      <c r="E96" s="43">
        <v>700</v>
      </c>
      <c r="F96" s="43">
        <f>C96*E96</f>
        <v>90300</v>
      </c>
      <c r="G96" s="43">
        <v>200</v>
      </c>
      <c r="H96" s="43">
        <f>C96*G96</f>
        <v>25800</v>
      </c>
      <c r="I96" s="43">
        <f>F96+H96</f>
        <v>116100</v>
      </c>
      <c r="J96" s="394"/>
    </row>
    <row r="97" spans="1:10" s="16" customFormat="1" ht="19.5" customHeight="1">
      <c r="A97" s="44"/>
      <c r="B97" s="45" t="s">
        <v>29</v>
      </c>
      <c r="C97" s="46"/>
      <c r="D97" s="47"/>
      <c r="E97" s="48"/>
      <c r="F97" s="49">
        <f>SUM(F34:F96)</f>
        <v>3310837.6</v>
      </c>
      <c r="G97" s="49"/>
      <c r="H97" s="49">
        <f>SUM(H34:H96)</f>
        <v>399837.8</v>
      </c>
      <c r="I97" s="49">
        <f>SUM(I34:I96)</f>
        <v>3710675.4</v>
      </c>
      <c r="J97" s="50"/>
    </row>
    <row r="98" spans="1:10" s="72" customFormat="1" ht="19.5" customHeight="1">
      <c r="A98" s="64">
        <v>3</v>
      </c>
      <c r="B98" s="65" t="s">
        <v>304</v>
      </c>
      <c r="C98" s="66"/>
      <c r="D98" s="67"/>
      <c r="E98" s="68"/>
      <c r="F98" s="69"/>
      <c r="G98" s="69"/>
      <c r="H98" s="69"/>
      <c r="I98" s="69"/>
      <c r="J98" s="71"/>
    </row>
    <row r="99" spans="1:10" s="62" customFormat="1" ht="19.5" customHeight="1">
      <c r="A99" s="88">
        <v>3.1</v>
      </c>
      <c r="B99" s="385" t="s">
        <v>305</v>
      </c>
      <c r="C99" s="830">
        <v>1</v>
      </c>
      <c r="D99" s="386" t="s">
        <v>13</v>
      </c>
      <c r="E99" s="641">
        <v>25000</v>
      </c>
      <c r="F99" s="642">
        <f>E99*C99</f>
        <v>25000</v>
      </c>
      <c r="G99" s="645">
        <v>7500</v>
      </c>
      <c r="H99" s="642">
        <f>G99*C99</f>
        <v>7500</v>
      </c>
      <c r="I99" s="642">
        <f>F99+H99</f>
        <v>32500</v>
      </c>
      <c r="J99" s="387"/>
    </row>
    <row r="100" spans="1:10" s="62" customFormat="1" ht="19.5" customHeight="1">
      <c r="A100" s="83"/>
      <c r="B100" s="388" t="s">
        <v>306</v>
      </c>
      <c r="C100" s="831"/>
      <c r="D100" s="390"/>
      <c r="E100" s="389"/>
      <c r="F100" s="389"/>
      <c r="G100" s="391"/>
      <c r="H100" s="389"/>
      <c r="I100" s="389"/>
      <c r="J100" s="392"/>
    </row>
    <row r="101" spans="1:10" s="62" customFormat="1" ht="19.5" customHeight="1">
      <c r="A101" s="73">
        <v>3.2</v>
      </c>
      <c r="B101" s="383" t="s">
        <v>307</v>
      </c>
      <c r="C101" s="832">
        <v>2</v>
      </c>
      <c r="D101" s="382" t="s">
        <v>13</v>
      </c>
      <c r="E101" s="643">
        <v>6300</v>
      </c>
      <c r="F101" s="644">
        <f>E101*C101</f>
        <v>12600</v>
      </c>
      <c r="G101" s="646">
        <v>1890</v>
      </c>
      <c r="H101" s="644">
        <f>G101*C101</f>
        <v>3780</v>
      </c>
      <c r="I101" s="644">
        <f>F101+H101</f>
        <v>16380</v>
      </c>
      <c r="J101" s="82"/>
    </row>
    <row r="102" spans="1:10" s="62" customFormat="1" ht="19.5" customHeight="1">
      <c r="A102" s="73">
        <v>3.3</v>
      </c>
      <c r="B102" s="384" t="s">
        <v>311</v>
      </c>
      <c r="C102" s="833">
        <v>2</v>
      </c>
      <c r="D102" s="382" t="s">
        <v>14</v>
      </c>
      <c r="E102" s="643">
        <v>148</v>
      </c>
      <c r="F102" s="644">
        <f>E102*C102</f>
        <v>296</v>
      </c>
      <c r="G102" s="646">
        <v>100</v>
      </c>
      <c r="H102" s="644">
        <f>G102*C102</f>
        <v>200</v>
      </c>
      <c r="I102" s="644">
        <f>F102+H102</f>
        <v>496</v>
      </c>
      <c r="J102" s="82"/>
    </row>
    <row r="103" spans="1:10" s="62" customFormat="1" ht="19.5" customHeight="1">
      <c r="A103" s="73">
        <v>3.4</v>
      </c>
      <c r="B103" s="384" t="s">
        <v>312</v>
      </c>
      <c r="C103" s="832">
        <v>12</v>
      </c>
      <c r="D103" s="382" t="s">
        <v>308</v>
      </c>
      <c r="E103" s="643">
        <v>11.4</v>
      </c>
      <c r="F103" s="644">
        <f t="shared" ref="F103:F105" si="33">E103*C103</f>
        <v>136.80000000000001</v>
      </c>
      <c r="G103" s="646">
        <v>30</v>
      </c>
      <c r="H103" s="644">
        <f t="shared" ref="H103:H106" si="34">G103*C103</f>
        <v>360</v>
      </c>
      <c r="I103" s="644">
        <f t="shared" ref="I103:I108" si="35">F103+H103</f>
        <v>496.8</v>
      </c>
      <c r="J103" s="82"/>
    </row>
    <row r="104" spans="1:10" s="62" customFormat="1" ht="19.5" customHeight="1">
      <c r="A104" s="73">
        <v>3.5</v>
      </c>
      <c r="B104" s="384" t="s">
        <v>313</v>
      </c>
      <c r="C104" s="832">
        <v>18</v>
      </c>
      <c r="D104" s="382" t="s">
        <v>308</v>
      </c>
      <c r="E104" s="643">
        <v>38.700000000000003</v>
      </c>
      <c r="F104" s="644">
        <f t="shared" si="33"/>
        <v>696.6</v>
      </c>
      <c r="G104" s="646">
        <v>40</v>
      </c>
      <c r="H104" s="644">
        <f t="shared" si="34"/>
        <v>720</v>
      </c>
      <c r="I104" s="644">
        <f t="shared" si="35"/>
        <v>1416.6</v>
      </c>
      <c r="J104" s="82"/>
    </row>
    <row r="105" spans="1:10" s="62" customFormat="1" ht="19.5" customHeight="1">
      <c r="A105" s="73">
        <v>3.6</v>
      </c>
      <c r="B105" s="384" t="s">
        <v>314</v>
      </c>
      <c r="C105" s="832">
        <v>8</v>
      </c>
      <c r="D105" s="382" t="s">
        <v>308</v>
      </c>
      <c r="E105" s="643">
        <v>137.6</v>
      </c>
      <c r="F105" s="644">
        <f t="shared" si="33"/>
        <v>1100.8</v>
      </c>
      <c r="G105" s="646">
        <v>100</v>
      </c>
      <c r="H105" s="644">
        <f t="shared" si="34"/>
        <v>800</v>
      </c>
      <c r="I105" s="644">
        <f t="shared" si="35"/>
        <v>1900.8</v>
      </c>
      <c r="J105" s="82"/>
    </row>
    <row r="106" spans="1:10" s="62" customFormat="1" ht="19.5" customHeight="1">
      <c r="A106" s="73">
        <v>3.7</v>
      </c>
      <c r="B106" s="384" t="s">
        <v>309</v>
      </c>
      <c r="C106" s="833">
        <v>1</v>
      </c>
      <c r="D106" s="382" t="s">
        <v>310</v>
      </c>
      <c r="E106" s="643">
        <v>967.1</v>
      </c>
      <c r="F106" s="644">
        <f>C106*E106</f>
        <v>967.1</v>
      </c>
      <c r="G106" s="646">
        <v>290.13</v>
      </c>
      <c r="H106" s="644">
        <f t="shared" si="34"/>
        <v>290.13</v>
      </c>
      <c r="I106" s="644">
        <f>F106+H106</f>
        <v>1257.23</v>
      </c>
      <c r="J106" s="82"/>
    </row>
    <row r="107" spans="1:10" s="62" customFormat="1" ht="19.5" customHeight="1">
      <c r="A107" s="73"/>
      <c r="B107" s="384" t="s">
        <v>315</v>
      </c>
      <c r="C107" s="832">
        <v>1</v>
      </c>
      <c r="D107" s="382" t="s">
        <v>310</v>
      </c>
      <c r="E107" s="643">
        <v>552.9</v>
      </c>
      <c r="F107" s="644">
        <f>C107*E107</f>
        <v>552.9</v>
      </c>
      <c r="G107" s="646">
        <v>165.87</v>
      </c>
      <c r="H107" s="644">
        <f>G107*C107</f>
        <v>165.87</v>
      </c>
      <c r="I107" s="644">
        <f>F107+H107</f>
        <v>718.77</v>
      </c>
      <c r="J107" s="82"/>
    </row>
    <row r="108" spans="1:10" s="62" customFormat="1" ht="19.5" customHeight="1">
      <c r="A108" s="73"/>
      <c r="B108" s="384" t="s">
        <v>316</v>
      </c>
      <c r="C108" s="833">
        <v>1</v>
      </c>
      <c r="D108" s="382" t="s">
        <v>310</v>
      </c>
      <c r="E108" s="643">
        <v>262.08</v>
      </c>
      <c r="F108" s="644">
        <f>C108*E108</f>
        <v>262.08</v>
      </c>
      <c r="G108" s="646">
        <v>78.62</v>
      </c>
      <c r="H108" s="644">
        <f>G108*C108</f>
        <v>78.62</v>
      </c>
      <c r="I108" s="644">
        <f t="shared" si="35"/>
        <v>340.7</v>
      </c>
      <c r="J108" s="82"/>
    </row>
    <row r="109" spans="1:10" s="16" customFormat="1" ht="19.5" customHeight="1">
      <c r="A109" s="44"/>
      <c r="B109" s="45" t="s">
        <v>354</v>
      </c>
      <c r="C109" s="46"/>
      <c r="D109" s="47"/>
      <c r="E109" s="48"/>
      <c r="F109" s="49">
        <f>SUM(F99:F108)</f>
        <v>41612.280000000006</v>
      </c>
      <c r="G109" s="49"/>
      <c r="H109" s="49">
        <f>SUM(H99:H108)</f>
        <v>13894.62</v>
      </c>
      <c r="I109" s="49">
        <f>SUM(I99:I108)</f>
        <v>55506.9</v>
      </c>
      <c r="J109" s="50"/>
    </row>
    <row r="110" spans="1:10" s="72" customFormat="1" ht="19.5" customHeight="1">
      <c r="A110" s="64">
        <v>4</v>
      </c>
      <c r="B110" s="65" t="s">
        <v>28</v>
      </c>
      <c r="C110" s="66"/>
      <c r="D110" s="67"/>
      <c r="E110" s="68"/>
      <c r="F110" s="69"/>
      <c r="G110" s="69"/>
      <c r="H110" s="69"/>
      <c r="I110" s="70"/>
      <c r="J110" s="71"/>
    </row>
    <row r="111" spans="1:10" s="62" customFormat="1" ht="19.5" customHeight="1">
      <c r="A111" s="73">
        <v>4.0999999999999996</v>
      </c>
      <c r="B111" s="61" t="s">
        <v>332</v>
      </c>
      <c r="C111" s="60"/>
      <c r="D111" s="79"/>
      <c r="E111" s="43"/>
      <c r="F111" s="43"/>
      <c r="G111" s="43"/>
      <c r="H111" s="43"/>
      <c r="I111" s="43"/>
      <c r="J111" s="80"/>
    </row>
    <row r="112" spans="1:10" s="62" customFormat="1" ht="19.5" customHeight="1">
      <c r="A112" s="73"/>
      <c r="B112" s="61" t="s">
        <v>646</v>
      </c>
      <c r="C112" s="60">
        <v>1</v>
      </c>
      <c r="D112" s="79" t="s">
        <v>13</v>
      </c>
      <c r="E112" s="81">
        <v>72447</v>
      </c>
      <c r="F112" s="43">
        <f>C112*E112</f>
        <v>72447</v>
      </c>
      <c r="G112" s="43">
        <v>10000</v>
      </c>
      <c r="H112" s="43">
        <f>C112*G112</f>
        <v>10000</v>
      </c>
      <c r="I112" s="43">
        <f>F112+H112</f>
        <v>82447</v>
      </c>
      <c r="J112" s="82"/>
    </row>
    <row r="113" spans="1:13" s="62" customFormat="1" ht="19.5" customHeight="1">
      <c r="A113" s="83"/>
      <c r="B113" s="84" t="s">
        <v>628</v>
      </c>
      <c r="C113" s="56">
        <v>1</v>
      </c>
      <c r="D113" s="57" t="s">
        <v>13</v>
      </c>
      <c r="E113" s="85">
        <v>16920</v>
      </c>
      <c r="F113" s="43">
        <f t="shared" ref="F113:F146" si="36">C113*E113</f>
        <v>16920</v>
      </c>
      <c r="G113" s="58">
        <v>1000</v>
      </c>
      <c r="H113" s="43">
        <f t="shared" ref="H113:H146" si="37">C113*G113</f>
        <v>1000</v>
      </c>
      <c r="I113" s="43">
        <f t="shared" ref="I113:I146" si="38">F113+H113</f>
        <v>17920</v>
      </c>
      <c r="J113" s="86"/>
    </row>
    <row r="114" spans="1:13" s="62" customFormat="1" ht="19.5" customHeight="1">
      <c r="A114" s="83"/>
      <c r="B114" s="84" t="s">
        <v>647</v>
      </c>
      <c r="C114" s="56">
        <v>1</v>
      </c>
      <c r="D114" s="57" t="s">
        <v>13</v>
      </c>
      <c r="E114" s="85">
        <v>33676.67</v>
      </c>
      <c r="F114" s="43">
        <f t="shared" si="36"/>
        <v>33676.67</v>
      </c>
      <c r="G114" s="58">
        <v>1000</v>
      </c>
      <c r="H114" s="43">
        <f t="shared" si="37"/>
        <v>1000</v>
      </c>
      <c r="I114" s="43">
        <f t="shared" si="38"/>
        <v>34676.67</v>
      </c>
      <c r="J114" s="86"/>
    </row>
    <row r="115" spans="1:13" s="62" customFormat="1" ht="19.5" customHeight="1">
      <c r="A115" s="83"/>
      <c r="B115" s="84" t="s">
        <v>648</v>
      </c>
      <c r="C115" s="56">
        <v>160</v>
      </c>
      <c r="D115" s="57" t="s">
        <v>308</v>
      </c>
      <c r="E115" s="85">
        <v>320</v>
      </c>
      <c r="F115" s="43">
        <f t="shared" si="36"/>
        <v>51200</v>
      </c>
      <c r="G115" s="43">
        <v>55</v>
      </c>
      <c r="H115" s="43">
        <f t="shared" si="37"/>
        <v>8800</v>
      </c>
      <c r="I115" s="43">
        <f t="shared" si="38"/>
        <v>60000</v>
      </c>
      <c r="J115" s="86"/>
    </row>
    <row r="116" spans="1:13" s="62" customFormat="1" ht="19.5" customHeight="1">
      <c r="A116" s="83"/>
      <c r="B116" s="84" t="s">
        <v>649</v>
      </c>
      <c r="C116" s="56">
        <v>40</v>
      </c>
      <c r="D116" s="57" t="s">
        <v>308</v>
      </c>
      <c r="E116" s="85">
        <v>54</v>
      </c>
      <c r="F116" s="43">
        <f t="shared" si="36"/>
        <v>2160</v>
      </c>
      <c r="G116" s="58">
        <v>20</v>
      </c>
      <c r="H116" s="43">
        <f t="shared" si="37"/>
        <v>800</v>
      </c>
      <c r="I116" s="43">
        <f t="shared" si="38"/>
        <v>2960</v>
      </c>
      <c r="J116" s="86"/>
    </row>
    <row r="117" spans="1:13" s="62" customFormat="1" ht="19.5" customHeight="1">
      <c r="A117" s="83"/>
      <c r="B117" s="84" t="s">
        <v>650</v>
      </c>
      <c r="C117" s="56">
        <v>40</v>
      </c>
      <c r="D117" s="57" t="s">
        <v>308</v>
      </c>
      <c r="E117" s="85">
        <v>571</v>
      </c>
      <c r="F117" s="43">
        <f t="shared" si="36"/>
        <v>22840</v>
      </c>
      <c r="G117" s="58">
        <v>55</v>
      </c>
      <c r="H117" s="43">
        <f t="shared" si="37"/>
        <v>2200</v>
      </c>
      <c r="I117" s="43">
        <f t="shared" si="38"/>
        <v>25040</v>
      </c>
      <c r="J117" s="86"/>
    </row>
    <row r="118" spans="1:13" s="62" customFormat="1" ht="19.5" customHeight="1">
      <c r="A118" s="73">
        <v>4.2</v>
      </c>
      <c r="B118" s="61" t="s">
        <v>333</v>
      </c>
      <c r="C118" s="60"/>
      <c r="D118" s="79"/>
      <c r="E118" s="81"/>
      <c r="F118" s="43"/>
      <c r="G118" s="43"/>
      <c r="H118" s="43"/>
      <c r="I118" s="43"/>
      <c r="J118" s="82"/>
    </row>
    <row r="119" spans="1:13" s="62" customFormat="1" ht="19.5" customHeight="1">
      <c r="A119" s="83"/>
      <c r="B119" s="84" t="s">
        <v>334</v>
      </c>
      <c r="C119" s="56"/>
      <c r="D119" s="57"/>
      <c r="E119" s="85"/>
      <c r="F119" s="43"/>
      <c r="G119" s="58"/>
      <c r="H119" s="43"/>
      <c r="I119" s="43"/>
      <c r="J119" s="86"/>
    </row>
    <row r="120" spans="1:13" s="62" customFormat="1" ht="19.5" customHeight="1">
      <c r="A120" s="83"/>
      <c r="B120" s="84" t="s">
        <v>624</v>
      </c>
      <c r="C120" s="56">
        <v>70</v>
      </c>
      <c r="D120" s="57" t="s">
        <v>13</v>
      </c>
      <c r="E120" s="58">
        <v>953</v>
      </c>
      <c r="F120" s="43">
        <f t="shared" si="36"/>
        <v>66710</v>
      </c>
      <c r="G120" s="43">
        <v>115</v>
      </c>
      <c r="H120" s="43">
        <f t="shared" si="37"/>
        <v>8050</v>
      </c>
      <c r="I120" s="43">
        <f t="shared" si="38"/>
        <v>74760</v>
      </c>
      <c r="J120" s="87"/>
      <c r="M120" s="470"/>
    </row>
    <row r="121" spans="1:13" s="62" customFormat="1" ht="19.5" customHeight="1">
      <c r="A121" s="83"/>
      <c r="B121" s="84" t="s">
        <v>625</v>
      </c>
      <c r="C121" s="56">
        <v>41</v>
      </c>
      <c r="D121" s="57" t="s">
        <v>13</v>
      </c>
      <c r="E121" s="85">
        <v>953</v>
      </c>
      <c r="F121" s="43">
        <f t="shared" si="36"/>
        <v>39073</v>
      </c>
      <c r="G121" s="58">
        <v>115</v>
      </c>
      <c r="H121" s="43">
        <f t="shared" si="37"/>
        <v>4715</v>
      </c>
      <c r="I121" s="43">
        <f t="shared" si="38"/>
        <v>43788</v>
      </c>
      <c r="J121" s="86"/>
      <c r="M121" s="471"/>
    </row>
    <row r="122" spans="1:13" s="62" customFormat="1" ht="19.5" customHeight="1">
      <c r="A122" s="83"/>
      <c r="B122" s="84" t="s">
        <v>335</v>
      </c>
      <c r="C122" s="56"/>
      <c r="D122" s="57"/>
      <c r="E122" s="58"/>
      <c r="F122" s="43"/>
      <c r="G122" s="43"/>
      <c r="H122" s="43"/>
      <c r="I122" s="43"/>
      <c r="J122" s="87"/>
    </row>
    <row r="123" spans="1:13" s="62" customFormat="1" ht="19.5" customHeight="1">
      <c r="A123" s="73"/>
      <c r="B123" s="61" t="s">
        <v>626</v>
      </c>
      <c r="C123" s="60">
        <v>22</v>
      </c>
      <c r="D123" s="79" t="s">
        <v>13</v>
      </c>
      <c r="E123" s="43">
        <v>64</v>
      </c>
      <c r="F123" s="43">
        <f t="shared" si="36"/>
        <v>1408</v>
      </c>
      <c r="G123" s="43">
        <v>80</v>
      </c>
      <c r="H123" s="43">
        <f t="shared" si="37"/>
        <v>1760</v>
      </c>
      <c r="I123" s="43">
        <f t="shared" si="38"/>
        <v>3168</v>
      </c>
      <c r="J123" s="739"/>
    </row>
    <row r="124" spans="1:13" s="62" customFormat="1" ht="19.5" customHeight="1">
      <c r="A124" s="73"/>
      <c r="B124" s="61" t="s">
        <v>336</v>
      </c>
      <c r="C124" s="60"/>
      <c r="D124" s="79"/>
      <c r="E124" s="43"/>
      <c r="F124" s="43"/>
      <c r="G124" s="43"/>
      <c r="H124" s="43"/>
      <c r="I124" s="43"/>
      <c r="J124" s="80"/>
    </row>
    <row r="125" spans="1:13" s="62" customFormat="1" ht="19.5" customHeight="1">
      <c r="A125" s="73"/>
      <c r="B125" s="74" t="s">
        <v>627</v>
      </c>
      <c r="C125" s="75">
        <v>11</v>
      </c>
      <c r="D125" s="67" t="s">
        <v>13</v>
      </c>
      <c r="E125" s="76">
        <v>6700</v>
      </c>
      <c r="F125" s="43">
        <f t="shared" si="36"/>
        <v>73700</v>
      </c>
      <c r="G125" s="77">
        <v>150</v>
      </c>
      <c r="H125" s="43">
        <f t="shared" si="37"/>
        <v>1650</v>
      </c>
      <c r="I125" s="43">
        <f t="shared" si="38"/>
        <v>75350</v>
      </c>
      <c r="J125" s="78"/>
    </row>
    <row r="126" spans="1:13" s="62" customFormat="1" ht="19.5" customHeight="1">
      <c r="A126" s="73"/>
      <c r="B126" s="61" t="s">
        <v>337</v>
      </c>
      <c r="C126" s="60"/>
      <c r="D126" s="79"/>
      <c r="E126" s="43"/>
      <c r="F126" s="43"/>
      <c r="G126" s="43"/>
      <c r="H126" s="43"/>
      <c r="I126" s="43"/>
      <c r="J126" s="80"/>
    </row>
    <row r="127" spans="1:13" s="62" customFormat="1" ht="19.5" customHeight="1">
      <c r="A127" s="73"/>
      <c r="B127" s="61" t="s">
        <v>636</v>
      </c>
      <c r="C127" s="60">
        <v>28</v>
      </c>
      <c r="D127" s="79" t="s">
        <v>13</v>
      </c>
      <c r="E127" s="81">
        <v>220</v>
      </c>
      <c r="F127" s="43">
        <f t="shared" si="36"/>
        <v>6160</v>
      </c>
      <c r="G127" s="43">
        <v>90</v>
      </c>
      <c r="H127" s="43">
        <f t="shared" si="37"/>
        <v>2520</v>
      </c>
      <c r="I127" s="43">
        <f t="shared" si="38"/>
        <v>8680</v>
      </c>
      <c r="J127" s="82"/>
    </row>
    <row r="128" spans="1:13" s="62" customFormat="1" ht="19.5" customHeight="1">
      <c r="A128" s="83"/>
      <c r="B128" s="84" t="s">
        <v>338</v>
      </c>
      <c r="C128" s="56"/>
      <c r="D128" s="57"/>
      <c r="E128" s="85"/>
      <c r="F128" s="43"/>
      <c r="G128" s="58"/>
      <c r="H128" s="43"/>
      <c r="I128" s="43"/>
      <c r="J128" s="86"/>
    </row>
    <row r="129" spans="1:10" s="62" customFormat="1" ht="19.5" customHeight="1">
      <c r="A129" s="73"/>
      <c r="B129" s="74" t="s">
        <v>637</v>
      </c>
      <c r="C129" s="75">
        <v>5</v>
      </c>
      <c r="D129" s="67" t="s">
        <v>13</v>
      </c>
      <c r="E129" s="76">
        <v>1767</v>
      </c>
      <c r="F129" s="43">
        <f t="shared" si="36"/>
        <v>8835</v>
      </c>
      <c r="G129" s="77">
        <v>90</v>
      </c>
      <c r="H129" s="43">
        <f t="shared" si="37"/>
        <v>450</v>
      </c>
      <c r="I129" s="43">
        <f t="shared" si="38"/>
        <v>9285</v>
      </c>
      <c r="J129" s="78"/>
    </row>
    <row r="130" spans="1:10" s="62" customFormat="1" ht="19.5" customHeight="1">
      <c r="A130" s="73"/>
      <c r="B130" s="61" t="s">
        <v>339</v>
      </c>
      <c r="C130" s="60"/>
      <c r="D130" s="79"/>
      <c r="E130" s="43"/>
      <c r="F130" s="43"/>
      <c r="G130" s="43"/>
      <c r="H130" s="43"/>
      <c r="I130" s="43"/>
      <c r="J130" s="80"/>
    </row>
    <row r="131" spans="1:10" s="62" customFormat="1" ht="19.5" customHeight="1">
      <c r="A131" s="73"/>
      <c r="B131" s="61" t="s">
        <v>638</v>
      </c>
      <c r="C131" s="60">
        <v>9</v>
      </c>
      <c r="D131" s="79" t="s">
        <v>13</v>
      </c>
      <c r="E131" s="81">
        <v>140</v>
      </c>
      <c r="F131" s="43">
        <f t="shared" si="36"/>
        <v>1260</v>
      </c>
      <c r="G131" s="43">
        <v>90</v>
      </c>
      <c r="H131" s="43">
        <f t="shared" si="37"/>
        <v>810</v>
      </c>
      <c r="I131" s="43">
        <f t="shared" si="38"/>
        <v>2070</v>
      </c>
      <c r="J131" s="82"/>
    </row>
    <row r="132" spans="1:10" s="62" customFormat="1" ht="19.5" customHeight="1">
      <c r="A132" s="73"/>
      <c r="B132" s="61" t="s">
        <v>338</v>
      </c>
      <c r="C132" s="60"/>
      <c r="D132" s="79"/>
      <c r="E132" s="81"/>
      <c r="F132" s="43"/>
      <c r="G132" s="43"/>
      <c r="H132" s="43"/>
      <c r="I132" s="43"/>
      <c r="J132" s="82"/>
    </row>
    <row r="133" spans="1:10" s="62" customFormat="1" ht="19.5" customHeight="1">
      <c r="A133" s="83"/>
      <c r="B133" s="84" t="s">
        <v>623</v>
      </c>
      <c r="C133" s="56">
        <v>9</v>
      </c>
      <c r="D133" s="57" t="s">
        <v>13</v>
      </c>
      <c r="E133" s="85">
        <v>3000</v>
      </c>
      <c r="F133" s="43">
        <f t="shared" si="36"/>
        <v>27000</v>
      </c>
      <c r="G133" s="58">
        <v>300</v>
      </c>
      <c r="H133" s="43">
        <f t="shared" si="37"/>
        <v>2700</v>
      </c>
      <c r="I133" s="43">
        <f t="shared" si="38"/>
        <v>29700</v>
      </c>
      <c r="J133" s="86"/>
    </row>
    <row r="134" spans="1:10" s="62" customFormat="1" ht="19.5" customHeight="1">
      <c r="A134" s="73">
        <v>4.3</v>
      </c>
      <c r="B134" s="61" t="s">
        <v>340</v>
      </c>
      <c r="C134" s="60"/>
      <c r="D134" s="79"/>
      <c r="E134" s="81"/>
      <c r="F134" s="43"/>
      <c r="G134" s="43"/>
      <c r="H134" s="43"/>
      <c r="I134" s="43"/>
      <c r="J134" s="82"/>
    </row>
    <row r="135" spans="1:10" s="62" customFormat="1" ht="19.5" customHeight="1">
      <c r="A135" s="83"/>
      <c r="B135" s="84" t="s">
        <v>341</v>
      </c>
      <c r="C135" s="56"/>
      <c r="D135" s="57"/>
      <c r="E135" s="85"/>
      <c r="F135" s="43"/>
      <c r="G135" s="58"/>
      <c r="H135" s="43"/>
      <c r="I135" s="43"/>
      <c r="J135" s="86"/>
    </row>
    <row r="136" spans="1:10" s="62" customFormat="1" ht="19.5" customHeight="1">
      <c r="A136" s="73"/>
      <c r="B136" s="61" t="s">
        <v>651</v>
      </c>
      <c r="C136" s="60">
        <v>10</v>
      </c>
      <c r="D136" s="79" t="s">
        <v>308</v>
      </c>
      <c r="E136" s="81">
        <v>210</v>
      </c>
      <c r="F136" s="43">
        <f t="shared" si="36"/>
        <v>2100</v>
      </c>
      <c r="G136" s="43">
        <v>48</v>
      </c>
      <c r="H136" s="43">
        <f t="shared" si="37"/>
        <v>480</v>
      </c>
      <c r="I136" s="43">
        <f t="shared" si="38"/>
        <v>2580</v>
      </c>
      <c r="J136" s="82"/>
    </row>
    <row r="137" spans="1:10" s="62" customFormat="1" ht="19.5" customHeight="1">
      <c r="A137" s="73"/>
      <c r="B137" s="61" t="s">
        <v>652</v>
      </c>
      <c r="C137" s="60">
        <v>10</v>
      </c>
      <c r="D137" s="79" t="s">
        <v>308</v>
      </c>
      <c r="E137" s="81">
        <v>125</v>
      </c>
      <c r="F137" s="43">
        <f t="shared" si="36"/>
        <v>1250</v>
      </c>
      <c r="G137" s="43">
        <v>38</v>
      </c>
      <c r="H137" s="43">
        <f t="shared" si="37"/>
        <v>380</v>
      </c>
      <c r="I137" s="43">
        <f t="shared" si="38"/>
        <v>1630</v>
      </c>
      <c r="J137" s="82"/>
    </row>
    <row r="138" spans="1:10" s="62" customFormat="1" ht="19.5" customHeight="1">
      <c r="A138" s="83"/>
      <c r="B138" s="84" t="s">
        <v>342</v>
      </c>
      <c r="C138" s="56"/>
      <c r="D138" s="57"/>
      <c r="E138" s="85"/>
      <c r="F138" s="43"/>
      <c r="G138" s="58"/>
      <c r="H138" s="43"/>
      <c r="I138" s="43"/>
      <c r="J138" s="86"/>
    </row>
    <row r="139" spans="1:10" s="62" customFormat="1" ht="19.5" customHeight="1">
      <c r="A139" s="83"/>
      <c r="B139" s="84" t="s">
        <v>640</v>
      </c>
      <c r="C139" s="56">
        <v>570</v>
      </c>
      <c r="D139" s="57" t="s">
        <v>308</v>
      </c>
      <c r="E139" s="58">
        <v>25</v>
      </c>
      <c r="F139" s="43">
        <f t="shared" si="36"/>
        <v>14250</v>
      </c>
      <c r="G139" s="43">
        <v>22</v>
      </c>
      <c r="H139" s="43">
        <f t="shared" si="37"/>
        <v>12540</v>
      </c>
      <c r="I139" s="43">
        <f t="shared" si="38"/>
        <v>26790</v>
      </c>
      <c r="J139" s="87"/>
    </row>
    <row r="140" spans="1:10" s="62" customFormat="1" ht="19.5" customHeight="1">
      <c r="A140" s="83"/>
      <c r="B140" s="84" t="s">
        <v>641</v>
      </c>
      <c r="C140" s="56">
        <v>1020</v>
      </c>
      <c r="D140" s="57" t="s">
        <v>308</v>
      </c>
      <c r="E140" s="85">
        <v>36</v>
      </c>
      <c r="F140" s="43">
        <f t="shared" si="36"/>
        <v>36720</v>
      </c>
      <c r="G140" s="58">
        <v>24</v>
      </c>
      <c r="H140" s="43">
        <f t="shared" si="37"/>
        <v>24480</v>
      </c>
      <c r="I140" s="43">
        <f t="shared" si="38"/>
        <v>61200</v>
      </c>
      <c r="J140" s="86"/>
    </row>
    <row r="141" spans="1:10" s="62" customFormat="1" ht="19.5" customHeight="1">
      <c r="A141" s="83"/>
      <c r="B141" s="84" t="s">
        <v>343</v>
      </c>
      <c r="C141" s="56"/>
      <c r="D141" s="57"/>
      <c r="E141" s="58"/>
      <c r="F141" s="43"/>
      <c r="G141" s="43"/>
      <c r="H141" s="43"/>
      <c r="I141" s="43"/>
      <c r="J141" s="87"/>
    </row>
    <row r="142" spans="1:10" s="62" customFormat="1" ht="19.5" customHeight="1">
      <c r="A142" s="83"/>
      <c r="B142" s="84" t="s">
        <v>653</v>
      </c>
      <c r="C142" s="56">
        <v>40</v>
      </c>
      <c r="D142" s="57" t="s">
        <v>308</v>
      </c>
      <c r="E142" s="58">
        <v>162</v>
      </c>
      <c r="F142" s="43">
        <f t="shared" si="36"/>
        <v>6480</v>
      </c>
      <c r="G142" s="43">
        <v>40</v>
      </c>
      <c r="H142" s="43">
        <f t="shared" si="37"/>
        <v>1600</v>
      </c>
      <c r="I142" s="43">
        <f t="shared" si="38"/>
        <v>8080</v>
      </c>
      <c r="J142" s="87"/>
    </row>
    <row r="143" spans="1:10" s="62" customFormat="1" ht="19.5" customHeight="1">
      <c r="A143" s="73"/>
      <c r="B143" s="61" t="s">
        <v>649</v>
      </c>
      <c r="C143" s="60">
        <v>40</v>
      </c>
      <c r="D143" s="79" t="s">
        <v>308</v>
      </c>
      <c r="E143" s="43">
        <v>54</v>
      </c>
      <c r="F143" s="43">
        <f t="shared" si="36"/>
        <v>2160</v>
      </c>
      <c r="G143" s="43">
        <v>20</v>
      </c>
      <c r="H143" s="43">
        <f t="shared" si="37"/>
        <v>800</v>
      </c>
      <c r="I143" s="43">
        <f t="shared" si="38"/>
        <v>2960</v>
      </c>
      <c r="J143" s="80"/>
    </row>
    <row r="144" spans="1:10" s="62" customFormat="1" ht="19.5" customHeight="1">
      <c r="A144" s="73"/>
      <c r="B144" s="74" t="s">
        <v>630</v>
      </c>
      <c r="C144" s="75">
        <v>2860</v>
      </c>
      <c r="D144" s="67" t="s">
        <v>308</v>
      </c>
      <c r="E144" s="76">
        <v>20</v>
      </c>
      <c r="F144" s="43">
        <f t="shared" si="36"/>
        <v>57200</v>
      </c>
      <c r="G144" s="77">
        <v>12</v>
      </c>
      <c r="H144" s="43">
        <f t="shared" si="37"/>
        <v>34320</v>
      </c>
      <c r="I144" s="43">
        <f t="shared" si="38"/>
        <v>91520</v>
      </c>
      <c r="J144" s="78"/>
    </row>
    <row r="145" spans="1:10" s="62" customFormat="1" ht="19.5" customHeight="1">
      <c r="A145" s="73"/>
      <c r="B145" s="61" t="s">
        <v>642</v>
      </c>
      <c r="C145" s="60">
        <v>1545</v>
      </c>
      <c r="D145" s="79" t="s">
        <v>308</v>
      </c>
      <c r="E145" s="43">
        <v>12</v>
      </c>
      <c r="F145" s="43">
        <f t="shared" si="36"/>
        <v>18540</v>
      </c>
      <c r="G145" s="43">
        <v>10</v>
      </c>
      <c r="H145" s="43">
        <f t="shared" si="37"/>
        <v>15450</v>
      </c>
      <c r="I145" s="43">
        <f t="shared" si="38"/>
        <v>33990</v>
      </c>
      <c r="J145" s="80"/>
    </row>
    <row r="146" spans="1:10" s="62" customFormat="1" ht="19.5" customHeight="1">
      <c r="A146" s="73"/>
      <c r="B146" s="61" t="s">
        <v>643</v>
      </c>
      <c r="C146" s="60">
        <v>1010</v>
      </c>
      <c r="D146" s="79" t="s">
        <v>308</v>
      </c>
      <c r="E146" s="81">
        <v>8</v>
      </c>
      <c r="F146" s="43">
        <f t="shared" si="36"/>
        <v>8080</v>
      </c>
      <c r="G146" s="43">
        <v>7</v>
      </c>
      <c r="H146" s="43">
        <f t="shared" si="37"/>
        <v>7070</v>
      </c>
      <c r="I146" s="43">
        <f t="shared" si="38"/>
        <v>15150</v>
      </c>
      <c r="J146" s="82"/>
    </row>
    <row r="147" spans="1:10" s="16" customFormat="1" ht="19.5" customHeight="1">
      <c r="A147" s="44"/>
      <c r="B147" s="45" t="s">
        <v>350</v>
      </c>
      <c r="C147" s="46"/>
      <c r="D147" s="47"/>
      <c r="E147" s="48"/>
      <c r="F147" s="49">
        <f>SUM(F112:F146)</f>
        <v>570169.66999999993</v>
      </c>
      <c r="G147" s="49"/>
      <c r="H147" s="49">
        <f>SUM(H112:H146)</f>
        <v>143575</v>
      </c>
      <c r="I147" s="49">
        <f>SUM(I112:I146)</f>
        <v>713744.66999999993</v>
      </c>
      <c r="J147" s="50"/>
    </row>
    <row r="148" spans="1:10" s="108" customFormat="1" ht="18.75" customHeight="1">
      <c r="A148" s="109"/>
      <c r="B148" s="11"/>
      <c r="C148" s="534"/>
      <c r="D148" s="13"/>
      <c r="E148" s="107"/>
      <c r="F148" s="5"/>
      <c r="G148" s="38"/>
      <c r="H148" s="13"/>
      <c r="I148" s="5"/>
      <c r="J148" s="13"/>
    </row>
    <row r="149" spans="1:10" s="108" customFormat="1" ht="18.75" customHeight="1">
      <c r="A149" s="109"/>
      <c r="B149" s="11"/>
      <c r="C149" s="534"/>
      <c r="D149" s="13"/>
      <c r="E149" s="107"/>
      <c r="F149" s="5"/>
      <c r="G149" s="38"/>
      <c r="H149" s="13"/>
      <c r="I149" s="5"/>
      <c r="J149" s="13"/>
    </row>
    <row r="150" spans="1:10" s="108" customFormat="1" ht="18.75" customHeight="1">
      <c r="A150" s="109"/>
      <c r="B150" s="11"/>
      <c r="C150" s="534"/>
      <c r="D150" s="13"/>
      <c r="E150" s="107"/>
      <c r="F150" s="5"/>
      <c r="G150" s="38"/>
      <c r="H150" s="13"/>
      <c r="I150" s="5"/>
      <c r="J150" s="13"/>
    </row>
    <row r="151" spans="1:10" s="108" customFormat="1" ht="18.75" customHeight="1">
      <c r="A151" s="109"/>
      <c r="B151" s="11"/>
      <c r="C151" s="534"/>
      <c r="D151" s="13"/>
      <c r="E151" s="107"/>
      <c r="F151" s="5"/>
      <c r="G151" s="38"/>
      <c r="H151" s="13"/>
      <c r="I151" s="5"/>
      <c r="J151" s="13"/>
    </row>
    <row r="152" spans="1:10" s="108" customFormat="1" ht="18.75" customHeight="1">
      <c r="A152" s="109"/>
      <c r="B152" s="11"/>
      <c r="C152" s="534"/>
      <c r="D152" s="13"/>
      <c r="E152" s="107"/>
      <c r="F152" s="5"/>
      <c r="G152" s="38"/>
      <c r="H152" s="13"/>
      <c r="I152" s="5"/>
      <c r="J152" s="13"/>
    </row>
    <row r="153" spans="1:10" s="93" customFormat="1" ht="19.5" customHeight="1">
      <c r="A153" s="18">
        <v>5</v>
      </c>
      <c r="B153" s="432" t="s">
        <v>615</v>
      </c>
      <c r="C153" s="433"/>
      <c r="D153" s="434"/>
      <c r="E153" s="435"/>
      <c r="F153" s="17"/>
      <c r="G153" s="436"/>
      <c r="H153" s="436"/>
      <c r="I153" s="17"/>
      <c r="J153" s="436"/>
    </row>
    <row r="154" spans="1:10" s="13" customFormat="1" ht="19.5" customHeight="1">
      <c r="A154" s="671">
        <v>5.0999999999999996</v>
      </c>
      <c r="B154" s="52" t="s">
        <v>577</v>
      </c>
      <c r="C154" s="437"/>
      <c r="D154" s="401"/>
      <c r="E154" s="92"/>
      <c r="F154" s="91"/>
      <c r="G154" s="438"/>
      <c r="H154" s="91"/>
      <c r="I154" s="438"/>
      <c r="J154" s="439"/>
    </row>
    <row r="155" spans="1:10" s="13" customFormat="1" ht="19.5" customHeight="1">
      <c r="A155" s="440"/>
      <c r="B155" s="52" t="s">
        <v>447</v>
      </c>
      <c r="C155" s="437">
        <v>1</v>
      </c>
      <c r="D155" s="401" t="s">
        <v>13</v>
      </c>
      <c r="E155" s="92">
        <f>120000+15000</f>
        <v>135000</v>
      </c>
      <c r="F155" s="91">
        <f>C155*E155</f>
        <v>135000</v>
      </c>
      <c r="G155" s="438">
        <v>0</v>
      </c>
      <c r="H155" s="91">
        <f>C155*G155</f>
        <v>0</v>
      </c>
      <c r="I155" s="438">
        <f t="shared" ref="I155" si="39">F155+H155</f>
        <v>135000</v>
      </c>
      <c r="J155" s="439"/>
    </row>
    <row r="156" spans="1:10" s="13" customFormat="1" ht="19.5" customHeight="1">
      <c r="A156" s="671"/>
      <c r="B156" s="52" t="s">
        <v>448</v>
      </c>
      <c r="C156" s="656">
        <v>1</v>
      </c>
      <c r="D156" s="51" t="s">
        <v>13</v>
      </c>
      <c r="E156" s="92">
        <f>140000+10000+18000</f>
        <v>168000</v>
      </c>
      <c r="F156" s="657">
        <f>C156*E156</f>
        <v>168000</v>
      </c>
      <c r="G156" s="658">
        <v>0</v>
      </c>
      <c r="H156" s="657">
        <f>C156*G156</f>
        <v>0</v>
      </c>
      <c r="I156" s="658">
        <f t="shared" ref="I156" si="40">F156+H156</f>
        <v>168000</v>
      </c>
      <c r="J156" s="439"/>
    </row>
    <row r="157" spans="1:10" s="13" customFormat="1" ht="19.5" customHeight="1">
      <c r="A157" s="436">
        <v>5.2</v>
      </c>
      <c r="B157" s="53" t="s">
        <v>578</v>
      </c>
      <c r="C157" s="437"/>
      <c r="D157" s="401"/>
      <c r="E157" s="90"/>
      <c r="F157" s="91"/>
      <c r="G157" s="438"/>
      <c r="H157" s="91"/>
      <c r="I157" s="438"/>
      <c r="J157" s="648"/>
    </row>
    <row r="158" spans="1:10" s="13" customFormat="1" ht="19.5" customHeight="1">
      <c r="A158" s="440"/>
      <c r="B158" s="649" t="s">
        <v>579</v>
      </c>
      <c r="C158" s="650"/>
      <c r="D158" s="408"/>
      <c r="E158" s="651"/>
      <c r="F158" s="652"/>
      <c r="G158" s="653"/>
      <c r="H158" s="652"/>
      <c r="I158" s="653"/>
      <c r="J158" s="654"/>
    </row>
    <row r="159" spans="1:10" s="13" customFormat="1" ht="19.5" customHeight="1">
      <c r="A159" s="647"/>
      <c r="B159" s="52" t="s">
        <v>580</v>
      </c>
      <c r="C159" s="437">
        <v>1</v>
      </c>
      <c r="D159" s="401" t="s">
        <v>13</v>
      </c>
      <c r="E159" s="90">
        <v>17365</v>
      </c>
      <c r="F159" s="91">
        <f t="shared" ref="F159:F169" si="41">C159*E159</f>
        <v>17365</v>
      </c>
      <c r="G159" s="438">
        <v>0</v>
      </c>
      <c r="H159" s="91">
        <f t="shared" ref="H159:H169" si="42">C159*G159</f>
        <v>0</v>
      </c>
      <c r="I159" s="438">
        <f t="shared" ref="I159:I162" si="43">F159+H159</f>
        <v>17365</v>
      </c>
      <c r="J159" s="439"/>
    </row>
    <row r="160" spans="1:10" s="13" customFormat="1" ht="19.5" customHeight="1">
      <c r="A160" s="659"/>
      <c r="B160" s="52" t="s">
        <v>581</v>
      </c>
      <c r="C160" s="437">
        <v>1</v>
      </c>
      <c r="D160" s="401" t="s">
        <v>13</v>
      </c>
      <c r="E160" s="90">
        <v>21163</v>
      </c>
      <c r="F160" s="91">
        <f t="shared" si="41"/>
        <v>21163</v>
      </c>
      <c r="G160" s="438">
        <v>0</v>
      </c>
      <c r="H160" s="91">
        <f t="shared" si="42"/>
        <v>0</v>
      </c>
      <c r="I160" s="438">
        <f t="shared" si="43"/>
        <v>21163</v>
      </c>
      <c r="J160" s="439"/>
    </row>
    <row r="161" spans="1:13" s="13" customFormat="1" ht="19.5" customHeight="1">
      <c r="A161" s="659"/>
      <c r="B161" s="52" t="s">
        <v>582</v>
      </c>
      <c r="C161" s="656">
        <v>1</v>
      </c>
      <c r="D161" s="51" t="s">
        <v>13</v>
      </c>
      <c r="E161" s="92">
        <v>22249</v>
      </c>
      <c r="F161" s="657">
        <f t="shared" si="41"/>
        <v>22249</v>
      </c>
      <c r="G161" s="658">
        <v>0</v>
      </c>
      <c r="H161" s="657">
        <f t="shared" si="42"/>
        <v>0</v>
      </c>
      <c r="I161" s="658">
        <f t="shared" si="43"/>
        <v>22249</v>
      </c>
      <c r="J161" s="439"/>
    </row>
    <row r="162" spans="1:13" s="13" customFormat="1" ht="19.5" customHeight="1">
      <c r="A162" s="659"/>
      <c r="B162" s="52" t="s">
        <v>583</v>
      </c>
      <c r="C162" s="656">
        <v>1</v>
      </c>
      <c r="D162" s="51" t="s">
        <v>13</v>
      </c>
      <c r="E162" s="92">
        <v>24419</v>
      </c>
      <c r="F162" s="657">
        <f t="shared" si="41"/>
        <v>24419</v>
      </c>
      <c r="G162" s="658">
        <v>0</v>
      </c>
      <c r="H162" s="657">
        <f t="shared" si="42"/>
        <v>0</v>
      </c>
      <c r="I162" s="658">
        <f t="shared" si="43"/>
        <v>24419</v>
      </c>
      <c r="J162" s="439"/>
    </row>
    <row r="163" spans="1:13" s="13" customFormat="1" ht="19.5" customHeight="1">
      <c r="A163" s="647"/>
      <c r="B163" s="52" t="s">
        <v>584</v>
      </c>
      <c r="C163" s="437">
        <v>1</v>
      </c>
      <c r="D163" s="401" t="s">
        <v>13</v>
      </c>
      <c r="E163" s="90">
        <v>24962</v>
      </c>
      <c r="F163" s="91">
        <f t="shared" si="41"/>
        <v>24962</v>
      </c>
      <c r="G163" s="438">
        <v>0</v>
      </c>
      <c r="H163" s="91">
        <f t="shared" si="42"/>
        <v>0</v>
      </c>
      <c r="I163" s="438">
        <f t="shared" ref="I163:I166" si="44">F163+H163</f>
        <v>24962</v>
      </c>
      <c r="J163" s="439"/>
    </row>
    <row r="164" spans="1:13" s="13" customFormat="1" ht="19.5" customHeight="1">
      <c r="A164" s="647"/>
      <c r="B164" s="52" t="s">
        <v>585</v>
      </c>
      <c r="C164" s="437">
        <v>1</v>
      </c>
      <c r="D164" s="401" t="s">
        <v>13</v>
      </c>
      <c r="E164" s="90">
        <v>26590</v>
      </c>
      <c r="F164" s="91">
        <f t="shared" si="41"/>
        <v>26590</v>
      </c>
      <c r="G164" s="438">
        <v>0</v>
      </c>
      <c r="H164" s="91">
        <f t="shared" si="42"/>
        <v>0</v>
      </c>
      <c r="I164" s="438">
        <f t="shared" si="44"/>
        <v>26590</v>
      </c>
      <c r="J164" s="439"/>
    </row>
    <row r="165" spans="1:13" s="13" customFormat="1" ht="19.5" customHeight="1">
      <c r="A165" s="647"/>
      <c r="B165" s="52" t="s">
        <v>586</v>
      </c>
      <c r="C165" s="437">
        <v>1</v>
      </c>
      <c r="D165" s="401" t="s">
        <v>13</v>
      </c>
      <c r="E165" s="90">
        <v>28760</v>
      </c>
      <c r="F165" s="91">
        <f t="shared" si="41"/>
        <v>28760</v>
      </c>
      <c r="G165" s="438">
        <v>0</v>
      </c>
      <c r="H165" s="91">
        <f t="shared" si="42"/>
        <v>0</v>
      </c>
      <c r="I165" s="438">
        <f t="shared" si="44"/>
        <v>28760</v>
      </c>
      <c r="J165" s="439"/>
    </row>
    <row r="166" spans="1:13" s="13" customFormat="1" ht="19.5" customHeight="1">
      <c r="A166" s="647"/>
      <c r="B166" s="52" t="s">
        <v>587</v>
      </c>
      <c r="C166" s="437">
        <v>2</v>
      </c>
      <c r="D166" s="401" t="s">
        <v>13</v>
      </c>
      <c r="E166" s="90">
        <v>30931</v>
      </c>
      <c r="F166" s="91">
        <f t="shared" si="41"/>
        <v>61862</v>
      </c>
      <c r="G166" s="438">
        <v>0</v>
      </c>
      <c r="H166" s="91">
        <f t="shared" si="42"/>
        <v>0</v>
      </c>
      <c r="I166" s="438">
        <f t="shared" si="44"/>
        <v>61862</v>
      </c>
      <c r="J166" s="439"/>
    </row>
    <row r="167" spans="1:13" s="13" customFormat="1" ht="19.5" customHeight="1">
      <c r="A167" s="647"/>
      <c r="B167" s="52" t="s">
        <v>588</v>
      </c>
      <c r="C167" s="437">
        <v>1</v>
      </c>
      <c r="D167" s="401" t="s">
        <v>13</v>
      </c>
      <c r="E167" s="90">
        <v>31474</v>
      </c>
      <c r="F167" s="91">
        <f t="shared" si="41"/>
        <v>31474</v>
      </c>
      <c r="G167" s="438">
        <v>0</v>
      </c>
      <c r="H167" s="91">
        <f t="shared" si="42"/>
        <v>0</v>
      </c>
      <c r="I167" s="438">
        <f t="shared" ref="I167:I168" si="45">F167+H167</f>
        <v>31474</v>
      </c>
      <c r="J167" s="439"/>
    </row>
    <row r="168" spans="1:13" s="13" customFormat="1" ht="19.5" customHeight="1">
      <c r="A168" s="795"/>
      <c r="B168" s="52" t="s">
        <v>589</v>
      </c>
      <c r="C168" s="656">
        <v>1</v>
      </c>
      <c r="D168" s="51" t="s">
        <v>13</v>
      </c>
      <c r="E168" s="92">
        <v>32016</v>
      </c>
      <c r="F168" s="657">
        <f t="shared" si="41"/>
        <v>32016</v>
      </c>
      <c r="G168" s="658">
        <v>0</v>
      </c>
      <c r="H168" s="657">
        <f t="shared" si="42"/>
        <v>0</v>
      </c>
      <c r="I168" s="658">
        <f t="shared" si="45"/>
        <v>32016</v>
      </c>
      <c r="J168" s="439"/>
    </row>
    <row r="169" spans="1:13" s="13" customFormat="1" ht="19.5" customHeight="1">
      <c r="A169" s="795"/>
      <c r="B169" s="52" t="s">
        <v>590</v>
      </c>
      <c r="C169" s="656">
        <v>7</v>
      </c>
      <c r="D169" s="51" t="s">
        <v>13</v>
      </c>
      <c r="E169" s="92">
        <v>32559</v>
      </c>
      <c r="F169" s="657">
        <f t="shared" si="41"/>
        <v>227913</v>
      </c>
      <c r="G169" s="658">
        <v>0</v>
      </c>
      <c r="H169" s="657">
        <f t="shared" si="42"/>
        <v>0</v>
      </c>
      <c r="I169" s="658">
        <f t="shared" ref="I169" si="46">F169+H169</f>
        <v>227913</v>
      </c>
      <c r="J169" s="439"/>
    </row>
    <row r="170" spans="1:13" s="13" customFormat="1" ht="19.5" customHeight="1">
      <c r="A170" s="29"/>
      <c r="B170" s="29" t="s">
        <v>351</v>
      </c>
      <c r="C170" s="46"/>
      <c r="D170" s="45"/>
      <c r="E170" s="489"/>
      <c r="F170" s="489">
        <f>SUM(F154:F169)</f>
        <v>821773</v>
      </c>
      <c r="G170" s="489"/>
      <c r="H170" s="489">
        <f>SUM(H155:H156)</f>
        <v>0</v>
      </c>
      <c r="I170" s="489">
        <f>SUM(I155:I169)</f>
        <v>821773</v>
      </c>
      <c r="J170" s="488"/>
    </row>
    <row r="171" spans="1:13" s="13" customFormat="1" ht="19.5" customHeight="1">
      <c r="A171" s="426"/>
      <c r="B171" s="429" t="s">
        <v>616</v>
      </c>
      <c r="C171" s="430"/>
      <c r="D171" s="425"/>
      <c r="E171" s="446"/>
      <c r="F171" s="427"/>
      <c r="G171" s="428"/>
      <c r="H171" s="427">
        <f>H170</f>
        <v>0</v>
      </c>
      <c r="I171" s="427">
        <f>I31+I97+I109+I147+I170</f>
        <v>9091146.0399999991</v>
      </c>
      <c r="J171" s="426"/>
    </row>
    <row r="172" spans="1:13" ht="19.5" customHeight="1">
      <c r="A172" s="94"/>
      <c r="B172" s="95"/>
      <c r="C172" s="96"/>
      <c r="D172" s="95"/>
      <c r="E172" s="95"/>
      <c r="F172" s="95"/>
      <c r="G172" s="97"/>
      <c r="H172" s="98" t="s">
        <v>30</v>
      </c>
      <c r="I172" s="99">
        <v>1.2828999999999999</v>
      </c>
      <c r="J172" s="95"/>
    </row>
    <row r="173" spans="1:13" ht="19.5" customHeight="1">
      <c r="A173" s="94"/>
      <c r="B173" s="100"/>
      <c r="C173" s="96"/>
      <c r="D173" s="100"/>
      <c r="E173" s="100"/>
      <c r="F173" s="100"/>
      <c r="G173" s="100"/>
      <c r="H173" s="101" t="s">
        <v>31</v>
      </c>
      <c r="I173" s="102">
        <f>I171*I172</f>
        <v>11663031.254715998</v>
      </c>
      <c r="J173" s="95"/>
      <c r="M173" s="472"/>
    </row>
    <row r="174" spans="1:13" ht="19.5" customHeight="1">
      <c r="A174" s="94"/>
      <c r="D174" s="104"/>
      <c r="E174" s="856" t="s">
        <v>32</v>
      </c>
      <c r="F174" s="104" t="str">
        <f>BAHTTEXT(I173)</f>
        <v>สิบเอ็ดล้านหกแสนหกหมื่นสามพันสามสิบเอ็ดบาทยี่สิบห้าสตางค์</v>
      </c>
      <c r="H174" s="104"/>
      <c r="I174" s="105"/>
      <c r="J174" s="95"/>
      <c r="M174" s="472"/>
    </row>
    <row r="175" spans="1:13" ht="19.5" customHeight="1">
      <c r="A175" s="94"/>
      <c r="D175" s="104"/>
      <c r="E175" s="894"/>
      <c r="F175" s="104"/>
      <c r="H175" s="104"/>
      <c r="I175" s="105"/>
      <c r="J175" s="95"/>
      <c r="M175" s="472"/>
    </row>
    <row r="176" spans="1:13" ht="19.5" customHeight="1">
      <c r="A176" s="94"/>
      <c r="D176" s="104"/>
      <c r="E176" s="894"/>
      <c r="F176" s="104"/>
      <c r="H176" s="104"/>
      <c r="I176" s="105"/>
      <c r="J176" s="95"/>
      <c r="M176" s="472"/>
    </row>
    <row r="177" spans="1:13" ht="19.5" customHeight="1">
      <c r="A177" s="94"/>
      <c r="D177" s="104"/>
      <c r="E177" s="894"/>
      <c r="F177" s="104"/>
      <c r="H177" s="104"/>
      <c r="I177" s="105"/>
      <c r="J177" s="95"/>
      <c r="M177" s="472"/>
    </row>
    <row r="178" spans="1:13" ht="19.5" customHeight="1">
      <c r="A178" s="94"/>
      <c r="D178" s="104"/>
      <c r="E178" s="894"/>
      <c r="F178" s="104"/>
      <c r="H178" s="104"/>
      <c r="I178" s="105"/>
      <c r="J178" s="95"/>
      <c r="M178" s="472"/>
    </row>
    <row r="179" spans="1:13" ht="19.5" customHeight="1">
      <c r="A179" s="94"/>
      <c r="D179" s="104"/>
      <c r="E179" s="894"/>
      <c r="F179" s="104"/>
      <c r="H179" s="104"/>
      <c r="I179" s="105"/>
      <c r="J179" s="95"/>
      <c r="M179" s="472"/>
    </row>
    <row r="180" spans="1:13" ht="19.5" customHeight="1">
      <c r="A180" s="94"/>
      <c r="D180" s="104"/>
      <c r="E180" s="894"/>
      <c r="F180" s="104"/>
      <c r="H180" s="104"/>
      <c r="I180" s="105"/>
      <c r="J180" s="95"/>
      <c r="M180" s="472"/>
    </row>
    <row r="181" spans="1:13" ht="19.5" customHeight="1">
      <c r="A181" s="94"/>
      <c r="D181" s="104"/>
      <c r="E181" s="894"/>
      <c r="F181" s="104"/>
      <c r="H181" s="104"/>
      <c r="I181" s="105"/>
      <c r="J181" s="95"/>
      <c r="M181" s="472"/>
    </row>
    <row r="182" spans="1:13" ht="19.5" customHeight="1">
      <c r="A182" s="94"/>
      <c r="D182" s="104"/>
      <c r="E182" s="894"/>
      <c r="F182" s="104"/>
      <c r="H182" s="104"/>
      <c r="I182" s="105"/>
      <c r="J182" s="95"/>
      <c r="M182" s="472"/>
    </row>
    <row r="183" spans="1:13" s="108" customFormat="1" ht="19.5" customHeight="1">
      <c r="A183" s="106" t="s">
        <v>9</v>
      </c>
      <c r="B183" s="11"/>
      <c r="C183" s="534"/>
      <c r="D183" s="13"/>
      <c r="E183" s="107"/>
      <c r="F183" s="5"/>
      <c r="G183" s="38"/>
      <c r="H183" s="13"/>
      <c r="I183" s="5"/>
      <c r="J183" s="13"/>
    </row>
    <row r="184" spans="1:13" s="108" customFormat="1" ht="19.5" customHeight="1">
      <c r="A184" s="109" t="s">
        <v>550</v>
      </c>
      <c r="B184" s="11"/>
      <c r="C184" s="534"/>
      <c r="D184" s="13"/>
      <c r="E184" s="107"/>
      <c r="F184" s="5"/>
      <c r="G184" s="38"/>
      <c r="H184" s="13"/>
      <c r="I184" s="5"/>
      <c r="J184" s="13"/>
    </row>
    <row r="185" spans="1:13" s="108" customFormat="1" ht="19.5" customHeight="1">
      <c r="A185" s="109" t="s">
        <v>609</v>
      </c>
      <c r="B185" s="11"/>
      <c r="C185" s="534"/>
      <c r="D185" s="13"/>
      <c r="E185" s="107"/>
      <c r="F185" s="5"/>
      <c r="G185" s="38"/>
      <c r="H185" s="13"/>
      <c r="I185" s="5"/>
      <c r="J185" s="13"/>
    </row>
    <row r="186" spans="1:13" s="108" customFormat="1" ht="19.5" customHeight="1">
      <c r="A186" s="109"/>
      <c r="B186" s="11"/>
      <c r="C186" s="534"/>
      <c r="D186" s="13"/>
      <c r="E186" s="107"/>
      <c r="F186" s="5"/>
      <c r="G186" s="38"/>
      <c r="H186" s="13"/>
      <c r="I186" s="5"/>
      <c r="J186" s="13"/>
    </row>
    <row r="187" spans="1:13" s="108" customFormat="1" ht="19.5" customHeight="1">
      <c r="A187" s="109"/>
      <c r="B187" s="9"/>
      <c r="C187" s="9" t="s">
        <v>595</v>
      </c>
      <c r="D187" s="9"/>
      <c r="E187" s="9"/>
      <c r="F187" s="9"/>
      <c r="G187" s="9"/>
      <c r="H187" s="9"/>
      <c r="I187" s="9"/>
      <c r="J187" s="9"/>
    </row>
    <row r="188" spans="1:13" s="108" customFormat="1" ht="19.5" customHeight="1">
      <c r="A188" s="109"/>
      <c r="B188" s="11"/>
      <c r="C188" s="534"/>
      <c r="D188" s="13"/>
      <c r="E188" s="107"/>
      <c r="F188" s="5"/>
      <c r="G188" s="38"/>
      <c r="H188" s="13"/>
      <c r="I188" s="5"/>
      <c r="J188" s="13"/>
    </row>
    <row r="189" spans="1:13" s="108" customFormat="1" ht="19.5" customHeight="1">
      <c r="A189" s="109"/>
      <c r="B189" s="11"/>
      <c r="C189" s="534"/>
      <c r="D189" s="13"/>
      <c r="E189" s="107"/>
      <c r="F189" s="5"/>
      <c r="G189" s="38"/>
      <c r="H189" s="13"/>
      <c r="I189" s="5"/>
      <c r="J189" s="13"/>
    </row>
    <row r="190" spans="1:13" s="877" customFormat="1" ht="19.5" customHeight="1">
      <c r="A190" s="874"/>
      <c r="B190" s="874" t="s">
        <v>602</v>
      </c>
      <c r="C190" s="906" t="s">
        <v>603</v>
      </c>
      <c r="D190" s="906"/>
      <c r="E190" s="906"/>
      <c r="F190" s="876"/>
      <c r="H190" s="906" t="s">
        <v>604</v>
      </c>
      <c r="I190" s="906"/>
      <c r="J190" s="874"/>
    </row>
    <row r="191" spans="1:13" s="877" customFormat="1" ht="19.5" customHeight="1">
      <c r="A191" s="874"/>
      <c r="B191" s="874" t="s">
        <v>598</v>
      </c>
      <c r="C191" s="906" t="s">
        <v>599</v>
      </c>
      <c r="D191" s="906"/>
      <c r="E191" s="906"/>
      <c r="F191" s="876"/>
      <c r="H191" s="906" t="s">
        <v>599</v>
      </c>
      <c r="I191" s="906"/>
      <c r="J191" s="874"/>
    </row>
    <row r="192" spans="1:13" s="877" customFormat="1" ht="19.5" customHeight="1">
      <c r="A192" s="881"/>
      <c r="B192" s="881"/>
      <c r="D192" s="875"/>
      <c r="F192" s="876"/>
      <c r="I192" s="876"/>
      <c r="J192" s="875"/>
    </row>
    <row r="193" spans="1:10" s="877" customFormat="1" ht="19.5" customHeight="1">
      <c r="A193" s="881"/>
      <c r="B193" s="881"/>
      <c r="D193" s="875"/>
      <c r="F193" s="876"/>
      <c r="I193" s="876"/>
      <c r="J193" s="875"/>
    </row>
    <row r="194" spans="1:10" s="877" customFormat="1" ht="19.5" customHeight="1">
      <c r="A194" s="874"/>
      <c r="B194" s="874" t="s">
        <v>600</v>
      </c>
      <c r="D194" s="874"/>
      <c r="F194" s="876"/>
      <c r="H194" s="906" t="s">
        <v>605</v>
      </c>
      <c r="I194" s="906"/>
      <c r="J194" s="874"/>
    </row>
    <row r="195" spans="1:10" s="877" customFormat="1" ht="19.5" customHeight="1">
      <c r="A195" s="874"/>
      <c r="B195" s="874" t="s">
        <v>599</v>
      </c>
      <c r="D195" s="874"/>
      <c r="F195" s="876"/>
      <c r="H195" s="906" t="s">
        <v>606</v>
      </c>
      <c r="I195" s="906"/>
      <c r="J195" s="874"/>
    </row>
    <row r="196" spans="1:10" s="108" customFormat="1" ht="18.75" customHeight="1">
      <c r="A196" s="109"/>
      <c r="B196" s="11"/>
      <c r="C196" s="534"/>
      <c r="D196" s="13"/>
      <c r="E196" s="107"/>
      <c r="F196" s="5"/>
      <c r="G196" s="38"/>
      <c r="H196" s="13"/>
      <c r="I196" s="5"/>
      <c r="J196" s="13"/>
    </row>
    <row r="197" spans="1:10" s="108" customFormat="1" ht="18.75" customHeight="1">
      <c r="A197" s="109"/>
      <c r="B197" s="11"/>
      <c r="C197" s="534"/>
      <c r="D197" s="13"/>
      <c r="E197" s="107"/>
      <c r="F197" s="5"/>
      <c r="G197" s="38"/>
      <c r="H197" s="13"/>
      <c r="I197" s="5"/>
      <c r="J197" s="13"/>
    </row>
    <row r="198" spans="1:10" ht="18.75" customHeight="1">
      <c r="F198" s="536"/>
      <c r="I198" s="536"/>
    </row>
    <row r="199" spans="1:10" ht="18.75" customHeight="1">
      <c r="F199" s="536"/>
      <c r="I199" s="536"/>
    </row>
    <row r="200" spans="1:10" ht="18.75" customHeight="1">
      <c r="F200" s="536"/>
      <c r="I200" s="536"/>
    </row>
    <row r="201" spans="1:10" ht="18.75" customHeight="1">
      <c r="F201" s="536"/>
      <c r="I201" s="536"/>
    </row>
    <row r="202" spans="1:10" s="11" customFormat="1" ht="21" hidden="1" customHeight="1">
      <c r="A202" s="674"/>
      <c r="B202" s="675"/>
      <c r="C202" s="678"/>
      <c r="D202" s="903" t="s">
        <v>595</v>
      </c>
      <c r="E202" s="903"/>
      <c r="F202" s="903"/>
      <c r="G202" s="675"/>
      <c r="H202" s="676"/>
      <c r="I202" s="676"/>
      <c r="J202" s="674"/>
    </row>
    <row r="203" spans="1:10" s="11" customFormat="1" ht="21" hidden="1" customHeight="1">
      <c r="A203" s="674"/>
      <c r="B203" s="675"/>
      <c r="C203" s="678"/>
      <c r="D203" s="677"/>
      <c r="E203" s="677"/>
      <c r="F203" s="677"/>
      <c r="G203" s="675"/>
      <c r="H203" s="676"/>
      <c r="I203" s="676"/>
      <c r="J203" s="674"/>
    </row>
    <row r="204" spans="1:10" s="11" customFormat="1" ht="21" hidden="1" customHeight="1">
      <c r="A204" s="674"/>
      <c r="B204" s="675"/>
      <c r="C204" s="678" t="s">
        <v>596</v>
      </c>
      <c r="D204" s="675" t="s">
        <v>597</v>
      </c>
      <c r="E204" s="675"/>
      <c r="F204" s="675"/>
      <c r="G204" s="675" t="s">
        <v>598</v>
      </c>
      <c r="H204" s="676"/>
      <c r="I204" s="676"/>
      <c r="J204" s="674"/>
    </row>
    <row r="205" spans="1:10" s="11" customFormat="1" ht="21" hidden="1" customHeight="1">
      <c r="A205" s="674"/>
      <c r="B205" s="675"/>
      <c r="C205" s="678"/>
      <c r="D205" s="902" t="s">
        <v>602</v>
      </c>
      <c r="E205" s="902"/>
      <c r="F205" s="902"/>
      <c r="G205" s="675"/>
      <c r="H205" s="676"/>
      <c r="I205" s="676"/>
      <c r="J205" s="674"/>
    </row>
    <row r="206" spans="1:10" s="11" customFormat="1" ht="21" hidden="1" customHeight="1">
      <c r="A206" s="674"/>
      <c r="B206" s="675"/>
      <c r="C206" s="678"/>
      <c r="D206" s="679"/>
      <c r="E206" s="679"/>
      <c r="F206" s="679"/>
      <c r="G206" s="675"/>
      <c r="H206" s="676"/>
      <c r="I206" s="676"/>
      <c r="J206" s="674"/>
    </row>
    <row r="207" spans="1:10" s="11" customFormat="1" ht="21" hidden="1" customHeight="1">
      <c r="A207" s="674"/>
      <c r="B207" s="675"/>
      <c r="C207" s="678" t="s">
        <v>596</v>
      </c>
      <c r="D207" s="675" t="s">
        <v>597</v>
      </c>
      <c r="E207" s="675"/>
      <c r="F207" s="675"/>
      <c r="G207" s="675" t="s">
        <v>599</v>
      </c>
      <c r="H207" s="676"/>
      <c r="I207" s="676"/>
      <c r="J207" s="680"/>
    </row>
    <row r="208" spans="1:10" s="11" customFormat="1" ht="21" hidden="1" customHeight="1">
      <c r="A208" s="674"/>
      <c r="B208" s="675"/>
      <c r="C208" s="678"/>
      <c r="D208" s="902" t="s">
        <v>603</v>
      </c>
      <c r="E208" s="902"/>
      <c r="F208" s="902"/>
      <c r="G208" s="675"/>
      <c r="H208" s="676"/>
      <c r="I208" s="676"/>
      <c r="J208" s="680"/>
    </row>
    <row r="209" spans="1:10" s="11" customFormat="1" ht="21" hidden="1" customHeight="1">
      <c r="A209" s="674"/>
      <c r="B209" s="675"/>
      <c r="C209" s="678"/>
      <c r="D209" s="679"/>
      <c r="E209" s="679"/>
      <c r="F209" s="679"/>
      <c r="G209" s="675"/>
      <c r="H209" s="676"/>
      <c r="I209" s="676"/>
      <c r="J209" s="680"/>
    </row>
    <row r="210" spans="1:10" s="11" customFormat="1" ht="21" hidden="1" customHeight="1">
      <c r="A210" s="674"/>
      <c r="B210" s="675"/>
      <c r="C210" s="678" t="s">
        <v>596</v>
      </c>
      <c r="D210" s="675" t="s">
        <v>597</v>
      </c>
      <c r="E210" s="675"/>
      <c r="F210" s="675"/>
      <c r="G210" s="675" t="s">
        <v>599</v>
      </c>
      <c r="H210" s="676"/>
      <c r="I210" s="676"/>
      <c r="J210" s="680"/>
    </row>
    <row r="211" spans="1:10" s="11" customFormat="1" ht="21" hidden="1" customHeight="1">
      <c r="A211" s="674"/>
      <c r="B211" s="675"/>
      <c r="C211" s="678"/>
      <c r="D211" s="902" t="s">
        <v>604</v>
      </c>
      <c r="E211" s="902"/>
      <c r="F211" s="902"/>
      <c r="G211" s="675"/>
      <c r="H211" s="676"/>
      <c r="I211" s="676"/>
      <c r="J211" s="680"/>
    </row>
    <row r="212" spans="1:10" s="11" customFormat="1" ht="21" hidden="1" customHeight="1">
      <c r="A212" s="674"/>
      <c r="B212" s="675"/>
      <c r="C212" s="678"/>
      <c r="D212" s="679"/>
      <c r="E212" s="679"/>
      <c r="F212" s="679"/>
      <c r="G212" s="675"/>
      <c r="H212" s="676"/>
      <c r="I212" s="676"/>
      <c r="J212" s="680"/>
    </row>
    <row r="213" spans="1:10" s="11" customFormat="1" ht="21" hidden="1" customHeight="1">
      <c r="A213" s="674"/>
      <c r="B213" s="675"/>
      <c r="C213" s="678" t="s">
        <v>596</v>
      </c>
      <c r="D213" s="675" t="s">
        <v>597</v>
      </c>
      <c r="E213" s="675"/>
      <c r="F213" s="675"/>
      <c r="G213" s="675" t="s">
        <v>599</v>
      </c>
      <c r="H213" s="676"/>
      <c r="I213" s="676"/>
      <c r="J213" s="680"/>
    </row>
    <row r="214" spans="1:10" s="11" customFormat="1" ht="21" hidden="1" customHeight="1">
      <c r="A214" s="674"/>
      <c r="B214" s="675"/>
      <c r="C214" s="678"/>
      <c r="D214" s="902" t="s">
        <v>600</v>
      </c>
      <c r="E214" s="902"/>
      <c r="F214" s="902"/>
      <c r="G214" s="675"/>
      <c r="H214" s="676"/>
      <c r="I214" s="676"/>
      <c r="J214" s="680"/>
    </row>
    <row r="215" spans="1:10" s="11" customFormat="1" ht="21" hidden="1" customHeight="1">
      <c r="A215" s="674"/>
      <c r="B215" s="675"/>
      <c r="C215" s="678"/>
      <c r="D215" s="679"/>
      <c r="E215" s="679"/>
      <c r="F215" s="679"/>
      <c r="G215" s="675"/>
      <c r="H215" s="676"/>
      <c r="I215" s="676"/>
      <c r="J215" s="680"/>
    </row>
    <row r="216" spans="1:10" s="11" customFormat="1" ht="21" hidden="1" customHeight="1">
      <c r="A216" s="674"/>
      <c r="B216" s="675"/>
      <c r="C216" s="678" t="s">
        <v>596</v>
      </c>
      <c r="D216" s="675" t="s">
        <v>597</v>
      </c>
      <c r="E216" s="675"/>
      <c r="F216" s="675"/>
      <c r="G216" s="675" t="s">
        <v>606</v>
      </c>
      <c r="H216" s="676"/>
      <c r="I216" s="676"/>
      <c r="J216" s="680"/>
    </row>
    <row r="217" spans="1:10" s="11" customFormat="1" ht="21" hidden="1" customHeight="1">
      <c r="A217" s="674"/>
      <c r="B217" s="675"/>
      <c r="C217" s="678"/>
      <c r="D217" s="902" t="s">
        <v>605</v>
      </c>
      <c r="E217" s="902"/>
      <c r="F217" s="902"/>
      <c r="G217" s="675"/>
      <c r="H217" s="676"/>
      <c r="I217" s="676"/>
      <c r="J217" s="680"/>
    </row>
    <row r="218" spans="1:10" ht="23.1" customHeight="1">
      <c r="A218" s="94"/>
      <c r="D218" s="104"/>
      <c r="E218" s="101"/>
      <c r="F218" s="104"/>
      <c r="H218" s="104"/>
      <c r="I218" s="105"/>
      <c r="J218" s="95"/>
    </row>
    <row r="219" spans="1:10" s="108" customFormat="1" ht="24.95" customHeight="1">
      <c r="A219" s="109"/>
      <c r="B219" s="11"/>
      <c r="C219" s="37"/>
      <c r="D219" s="13"/>
      <c r="E219" s="107"/>
      <c r="F219" s="5"/>
      <c r="G219" s="38"/>
      <c r="H219" s="13"/>
      <c r="I219" s="5"/>
      <c r="J219" s="13"/>
    </row>
  </sheetData>
  <mergeCells count="21">
    <mergeCell ref="D214:F214"/>
    <mergeCell ref="D217:F217"/>
    <mergeCell ref="A1:J1"/>
    <mergeCell ref="D202:F202"/>
    <mergeCell ref="D205:F205"/>
    <mergeCell ref="D208:F208"/>
    <mergeCell ref="D211:F211"/>
    <mergeCell ref="A6:D6"/>
    <mergeCell ref="A7:A8"/>
    <mergeCell ref="B7:B8"/>
    <mergeCell ref="C7:C8"/>
    <mergeCell ref="D7:D8"/>
    <mergeCell ref="E7:F7"/>
    <mergeCell ref="G7:H7"/>
    <mergeCell ref="J7:J8"/>
    <mergeCell ref="C190:E190"/>
    <mergeCell ref="H190:I190"/>
    <mergeCell ref="C191:E191"/>
    <mergeCell ref="H191:I191"/>
    <mergeCell ref="H194:I194"/>
    <mergeCell ref="H195:I195"/>
  </mergeCells>
  <pageMargins left="0.59055118110236227" right="0.39370078740157483" top="0.62992125984251968" bottom="0.39370078740157483" header="0.39370078740157483" footer="0.15748031496062992"/>
  <pageSetup paperSize="9" scale="85" orientation="landscape" r:id="rId1"/>
  <headerFooter alignWithMargins="0">
    <oddHeader xml:space="preserve">&amp;R&amp;"TH SarabunPSK,ธรรมดา"&amp;13แบบ ปร.4(ก) แผ่นที่ &amp;P/&amp;N 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68"/>
  <sheetViews>
    <sheetView zoomScaleNormal="100" zoomScaleSheetLayoutView="100" workbookViewId="0">
      <selection activeCell="B11" sqref="B11"/>
    </sheetView>
  </sheetViews>
  <sheetFormatPr defaultRowHeight="24" customHeight="1"/>
  <cols>
    <col min="1" max="1" width="7" style="16" customWidth="1"/>
    <col min="2" max="2" width="74.5703125" style="14" customWidth="1"/>
    <col min="3" max="3" width="6.28515625" style="110" customWidth="1"/>
    <col min="4" max="4" width="5.85546875" style="16" customWidth="1"/>
    <col min="5" max="5" width="11" style="14" customWidth="1"/>
    <col min="6" max="6" width="12.7109375" style="536" customWidth="1"/>
    <col min="7" max="7" width="10" style="14" bestFit="1" customWidth="1"/>
    <col min="8" max="8" width="12" style="14" customWidth="1"/>
    <col min="9" max="9" width="14.85546875" style="536" customWidth="1"/>
    <col min="10" max="10" width="8.85546875" style="16" customWidth="1"/>
    <col min="11" max="12" width="9.140625" style="14"/>
    <col min="13" max="13" width="16.42578125" style="14" customWidth="1"/>
    <col min="14" max="16384" width="9.140625" style="14"/>
  </cols>
  <sheetData>
    <row r="1" spans="1:10" s="1" customFormat="1" ht="21" customHeight="1">
      <c r="A1" s="908" t="s">
        <v>0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1" customFormat="1" ht="21" customHeight="1">
      <c r="A2" s="2" t="s">
        <v>663</v>
      </c>
      <c r="B2" s="3"/>
      <c r="C2" s="37"/>
      <c r="D2" s="3"/>
      <c r="E2" s="3"/>
      <c r="F2" s="5"/>
      <c r="G2" s="3"/>
      <c r="H2" s="3"/>
      <c r="I2" s="5"/>
      <c r="J2" s="6"/>
    </row>
    <row r="3" spans="1:10" s="1" customFormat="1" ht="21" customHeight="1">
      <c r="A3" s="7" t="s">
        <v>657</v>
      </c>
      <c r="B3" s="3"/>
      <c r="C3" s="821"/>
      <c r="E3" s="9" t="s">
        <v>676</v>
      </c>
      <c r="F3" s="5"/>
      <c r="G3" s="3"/>
      <c r="H3" s="3"/>
      <c r="I3" s="5"/>
      <c r="J3" s="6"/>
    </row>
    <row r="4" spans="1:10" s="1" customFormat="1" ht="21" customHeight="1">
      <c r="A4" s="7" t="s">
        <v>658</v>
      </c>
      <c r="B4" s="3"/>
      <c r="C4" s="821"/>
      <c r="E4" s="9" t="s">
        <v>594</v>
      </c>
      <c r="F4" s="5"/>
      <c r="G4" s="3"/>
      <c r="H4" s="3"/>
      <c r="I4" s="5"/>
      <c r="J4" s="6"/>
    </row>
    <row r="5" spans="1:10" s="11" customFormat="1" ht="21" customHeight="1">
      <c r="A5" s="909" t="s">
        <v>18</v>
      </c>
      <c r="B5" s="909"/>
      <c r="C5" s="909"/>
      <c r="D5" s="909"/>
      <c r="E5" s="40"/>
      <c r="F5" s="40"/>
      <c r="G5" s="40"/>
      <c r="H5" s="40"/>
      <c r="I5" s="40"/>
      <c r="J5" s="12" t="s">
        <v>1</v>
      </c>
    </row>
    <row r="6" spans="1:10" s="16" customFormat="1" ht="21" customHeight="1">
      <c r="A6" s="910" t="s">
        <v>2</v>
      </c>
      <c r="B6" s="910" t="s">
        <v>3</v>
      </c>
      <c r="C6" s="918" t="s">
        <v>4</v>
      </c>
      <c r="D6" s="910" t="s">
        <v>5</v>
      </c>
      <c r="E6" s="910" t="s">
        <v>6</v>
      </c>
      <c r="F6" s="910"/>
      <c r="G6" s="910" t="s">
        <v>7</v>
      </c>
      <c r="H6" s="910"/>
      <c r="I6" s="491" t="s">
        <v>8</v>
      </c>
      <c r="J6" s="910" t="s">
        <v>9</v>
      </c>
    </row>
    <row r="7" spans="1:10" s="16" customFormat="1" ht="21" customHeight="1">
      <c r="A7" s="910"/>
      <c r="B7" s="910"/>
      <c r="C7" s="919"/>
      <c r="D7" s="910"/>
      <c r="E7" s="855" t="s">
        <v>10</v>
      </c>
      <c r="F7" s="865" t="s">
        <v>11</v>
      </c>
      <c r="G7" s="855" t="s">
        <v>10</v>
      </c>
      <c r="H7" s="855" t="s">
        <v>11</v>
      </c>
      <c r="I7" s="493" t="s">
        <v>12</v>
      </c>
      <c r="J7" s="910"/>
    </row>
    <row r="8" spans="1:10" s="16" customFormat="1" ht="21" customHeight="1">
      <c r="A8" s="669"/>
      <c r="B8" s="19" t="s">
        <v>660</v>
      </c>
      <c r="C8" s="853"/>
      <c r="D8" s="670"/>
      <c r="E8" s="669"/>
      <c r="F8" s="492"/>
      <c r="G8" s="669"/>
      <c r="H8" s="669"/>
      <c r="I8" s="493"/>
      <c r="J8" s="670"/>
    </row>
    <row r="9" spans="1:10" s="72" customFormat="1" ht="21" customHeight="1">
      <c r="A9" s="64">
        <v>1</v>
      </c>
      <c r="B9" s="65" t="s">
        <v>317</v>
      </c>
      <c r="C9" s="66"/>
      <c r="D9" s="67"/>
      <c r="E9" s="68"/>
      <c r="F9" s="69"/>
      <c r="G9" s="69"/>
      <c r="H9" s="69"/>
      <c r="I9" s="70"/>
      <c r="J9" s="71"/>
    </row>
    <row r="10" spans="1:10" s="62" customFormat="1" ht="21" customHeight="1">
      <c r="A10" s="73"/>
      <c r="B10" s="61" t="s">
        <v>319</v>
      </c>
      <c r="C10" s="60">
        <v>280</v>
      </c>
      <c r="D10" s="79" t="s">
        <v>308</v>
      </c>
      <c r="E10" s="81">
        <v>35.6</v>
      </c>
      <c r="F10" s="43">
        <f>C10*E10</f>
        <v>9968</v>
      </c>
      <c r="G10" s="43">
        <v>11</v>
      </c>
      <c r="H10" s="43">
        <f>C10*G10</f>
        <v>3080</v>
      </c>
      <c r="I10" s="43">
        <f>F10+H10</f>
        <v>13048</v>
      </c>
      <c r="J10" s="82"/>
    </row>
    <row r="11" spans="1:10" s="62" customFormat="1" ht="21" customHeight="1">
      <c r="A11" s="73"/>
      <c r="B11" s="61" t="s">
        <v>320</v>
      </c>
      <c r="C11" s="60">
        <v>280</v>
      </c>
      <c r="D11" s="79" t="s">
        <v>308</v>
      </c>
      <c r="E11" s="81">
        <v>16</v>
      </c>
      <c r="F11" s="43">
        <f t="shared" ref="F11" si="0">C11*E11</f>
        <v>4480</v>
      </c>
      <c r="G11" s="43">
        <v>21.5</v>
      </c>
      <c r="H11" s="43">
        <f>C11*G11</f>
        <v>6020</v>
      </c>
      <c r="I11" s="43">
        <f t="shared" ref="I11" si="1">F11+H11</f>
        <v>10500</v>
      </c>
      <c r="J11" s="82"/>
    </row>
    <row r="12" spans="1:10" s="62" customFormat="1" ht="21" customHeight="1">
      <c r="A12" s="88"/>
      <c r="B12" s="74" t="s">
        <v>591</v>
      </c>
      <c r="C12" s="402">
        <v>1</v>
      </c>
      <c r="D12" s="519" t="s">
        <v>19</v>
      </c>
      <c r="E12" s="667">
        <v>0</v>
      </c>
      <c r="F12" s="54">
        <v>1394</v>
      </c>
      <c r="G12" s="54">
        <v>0</v>
      </c>
      <c r="H12" s="54">
        <v>0</v>
      </c>
      <c r="I12" s="54">
        <f t="shared" ref="I12" si="2">F12+H12</f>
        <v>1394</v>
      </c>
      <c r="J12" s="668"/>
    </row>
    <row r="13" spans="1:10" s="62" customFormat="1" ht="21" customHeight="1">
      <c r="A13" s="83"/>
      <c r="B13" s="84" t="s">
        <v>592</v>
      </c>
      <c r="C13" s="56"/>
      <c r="D13" s="57"/>
      <c r="E13" s="85"/>
      <c r="F13" s="58"/>
      <c r="G13" s="58"/>
      <c r="H13" s="58"/>
      <c r="I13" s="58"/>
      <c r="J13" s="86"/>
    </row>
    <row r="14" spans="1:10" s="16" customFormat="1" ht="21" customHeight="1">
      <c r="A14" s="44"/>
      <c r="B14" s="45" t="s">
        <v>15</v>
      </c>
      <c r="C14" s="46"/>
      <c r="D14" s="47"/>
      <c r="E14" s="48"/>
      <c r="F14" s="49">
        <f>SUM(F10:F13)</f>
        <v>15842</v>
      </c>
      <c r="G14" s="49"/>
      <c r="H14" s="49">
        <f>SUM(H10:H13)</f>
        <v>9100</v>
      </c>
      <c r="I14" s="49">
        <f>SUM(I10:I13)</f>
        <v>24942</v>
      </c>
      <c r="J14" s="50"/>
    </row>
    <row r="15" spans="1:10" s="62" customFormat="1" ht="21" customHeight="1">
      <c r="A15" s="64">
        <v>2</v>
      </c>
      <c r="B15" s="65" t="s">
        <v>321</v>
      </c>
      <c r="C15" s="60"/>
      <c r="D15" s="79"/>
      <c r="E15" s="81"/>
      <c r="F15" s="43"/>
      <c r="G15" s="43"/>
      <c r="H15" s="43"/>
      <c r="I15" s="43"/>
      <c r="J15" s="82"/>
    </row>
    <row r="16" spans="1:10" s="89" customFormat="1" ht="21" customHeight="1">
      <c r="A16" s="73"/>
      <c r="B16" s="61" t="s">
        <v>324</v>
      </c>
      <c r="C16" s="60">
        <v>165</v>
      </c>
      <c r="D16" s="79" t="s">
        <v>308</v>
      </c>
      <c r="E16" s="81">
        <v>18</v>
      </c>
      <c r="F16" s="43">
        <f>C16*E16</f>
        <v>2970</v>
      </c>
      <c r="G16" s="43">
        <v>5</v>
      </c>
      <c r="H16" s="43">
        <f>C16*G16</f>
        <v>825</v>
      </c>
      <c r="I16" s="43">
        <f>F16+H16</f>
        <v>3795</v>
      </c>
      <c r="J16" s="82"/>
    </row>
    <row r="17" spans="1:10" s="89" customFormat="1" ht="21" customHeight="1">
      <c r="A17" s="73"/>
      <c r="B17" s="61" t="s">
        <v>322</v>
      </c>
      <c r="C17" s="60">
        <v>670</v>
      </c>
      <c r="D17" s="79" t="s">
        <v>308</v>
      </c>
      <c r="E17" s="81">
        <v>19</v>
      </c>
      <c r="F17" s="43">
        <f t="shared" ref="F17:F21" si="3">C17*E17</f>
        <v>12730</v>
      </c>
      <c r="G17" s="43">
        <v>8</v>
      </c>
      <c r="H17" s="43">
        <f t="shared" ref="H17:H21" si="4">C17*G17</f>
        <v>5360</v>
      </c>
      <c r="I17" s="43">
        <f t="shared" ref="I17:I22" si="5">F17+H17</f>
        <v>18090</v>
      </c>
      <c r="J17" s="82"/>
    </row>
    <row r="18" spans="1:10" s="16" customFormat="1" ht="21" customHeight="1">
      <c r="A18" s="51"/>
      <c r="B18" s="23" t="s">
        <v>325</v>
      </c>
      <c r="C18" s="60">
        <v>65</v>
      </c>
      <c r="D18" s="79" t="s">
        <v>308</v>
      </c>
      <c r="E18" s="81">
        <v>30</v>
      </c>
      <c r="F18" s="43">
        <f t="shared" si="3"/>
        <v>1950</v>
      </c>
      <c r="G18" s="43">
        <v>25</v>
      </c>
      <c r="H18" s="43">
        <f t="shared" si="4"/>
        <v>1625</v>
      </c>
      <c r="I18" s="43">
        <f t="shared" si="5"/>
        <v>3575</v>
      </c>
      <c r="J18" s="63"/>
    </row>
    <row r="19" spans="1:10" s="62" customFormat="1" ht="21" customHeight="1">
      <c r="A19" s="73"/>
      <c r="B19" s="61" t="s">
        <v>320</v>
      </c>
      <c r="C19" s="60">
        <v>320</v>
      </c>
      <c r="D19" s="79" t="s">
        <v>308</v>
      </c>
      <c r="E19" s="43">
        <v>16</v>
      </c>
      <c r="F19" s="43">
        <f t="shared" si="3"/>
        <v>5120</v>
      </c>
      <c r="G19" s="43">
        <v>21.5</v>
      </c>
      <c r="H19" s="43">
        <f t="shared" si="4"/>
        <v>6880</v>
      </c>
      <c r="I19" s="43">
        <f t="shared" si="5"/>
        <v>12000</v>
      </c>
      <c r="J19" s="82"/>
    </row>
    <row r="20" spans="1:10" s="62" customFormat="1" ht="21" customHeight="1">
      <c r="A20" s="73"/>
      <c r="B20" s="61" t="s">
        <v>326</v>
      </c>
      <c r="C20" s="60">
        <v>650</v>
      </c>
      <c r="D20" s="79" t="s">
        <v>308</v>
      </c>
      <c r="E20" s="81">
        <v>31</v>
      </c>
      <c r="F20" s="43">
        <f t="shared" si="3"/>
        <v>20150</v>
      </c>
      <c r="G20" s="43">
        <v>20</v>
      </c>
      <c r="H20" s="43">
        <f t="shared" si="4"/>
        <v>13000</v>
      </c>
      <c r="I20" s="43">
        <f t="shared" si="5"/>
        <v>33150</v>
      </c>
      <c r="J20" s="82"/>
    </row>
    <row r="21" spans="1:10" s="62" customFormat="1" ht="21" customHeight="1">
      <c r="A21" s="73"/>
      <c r="B21" s="61" t="s">
        <v>323</v>
      </c>
      <c r="C21" s="60">
        <v>8</v>
      </c>
      <c r="D21" s="79" t="s">
        <v>308</v>
      </c>
      <c r="E21" s="81">
        <v>53</v>
      </c>
      <c r="F21" s="43">
        <f t="shared" si="3"/>
        <v>424</v>
      </c>
      <c r="G21" s="43">
        <v>20</v>
      </c>
      <c r="H21" s="43">
        <f t="shared" si="4"/>
        <v>160</v>
      </c>
      <c r="I21" s="43">
        <f t="shared" si="5"/>
        <v>584</v>
      </c>
      <c r="J21" s="82"/>
    </row>
    <row r="22" spans="1:10" s="62" customFormat="1" ht="21" customHeight="1">
      <c r="A22" s="88"/>
      <c r="B22" s="74" t="s">
        <v>591</v>
      </c>
      <c r="C22" s="402">
        <v>1</v>
      </c>
      <c r="D22" s="519" t="s">
        <v>19</v>
      </c>
      <c r="E22" s="667">
        <v>0</v>
      </c>
      <c r="F22" s="54">
        <v>6315</v>
      </c>
      <c r="G22" s="54">
        <v>0</v>
      </c>
      <c r="H22" s="54">
        <v>0</v>
      </c>
      <c r="I22" s="54">
        <f t="shared" si="5"/>
        <v>6315</v>
      </c>
      <c r="J22" s="668"/>
    </row>
    <row r="23" spans="1:10" s="62" customFormat="1" ht="21" customHeight="1">
      <c r="A23" s="83"/>
      <c r="B23" s="84" t="s">
        <v>592</v>
      </c>
      <c r="C23" s="56"/>
      <c r="D23" s="57"/>
      <c r="E23" s="85"/>
      <c r="F23" s="58"/>
      <c r="G23" s="58"/>
      <c r="H23" s="58"/>
      <c r="I23" s="58"/>
      <c r="J23" s="86"/>
    </row>
    <row r="24" spans="1:10" s="16" customFormat="1" ht="21" customHeight="1">
      <c r="A24" s="660"/>
      <c r="B24" s="661" t="s">
        <v>29</v>
      </c>
      <c r="C24" s="662"/>
      <c r="D24" s="663"/>
      <c r="E24" s="664"/>
      <c r="F24" s="665">
        <f>SUM(F16:F23)</f>
        <v>49659</v>
      </c>
      <c r="G24" s="665"/>
      <c r="H24" s="665">
        <f>SUM(H16:H23)</f>
        <v>27850</v>
      </c>
      <c r="I24" s="665">
        <f>SUM(I16:I23)</f>
        <v>77509</v>
      </c>
      <c r="J24" s="666"/>
    </row>
    <row r="25" spans="1:10" s="89" customFormat="1" ht="21" customHeight="1">
      <c r="A25" s="64">
        <v>3</v>
      </c>
      <c r="B25" s="65" t="s">
        <v>330</v>
      </c>
      <c r="C25" s="60"/>
      <c r="D25" s="79"/>
      <c r="E25" s="81"/>
      <c r="F25" s="43"/>
      <c r="G25" s="43"/>
      <c r="H25" s="43"/>
      <c r="I25" s="43"/>
      <c r="J25" s="82"/>
    </row>
    <row r="26" spans="1:10" s="62" customFormat="1" ht="21" customHeight="1">
      <c r="A26" s="73"/>
      <c r="B26" s="61" t="s">
        <v>331</v>
      </c>
      <c r="C26" s="60">
        <v>150</v>
      </c>
      <c r="D26" s="79" t="s">
        <v>308</v>
      </c>
      <c r="E26" s="81">
        <v>6</v>
      </c>
      <c r="F26" s="43">
        <f>C26*E26</f>
        <v>900</v>
      </c>
      <c r="G26" s="43">
        <v>6</v>
      </c>
      <c r="H26" s="43">
        <f>C26*G26</f>
        <v>900</v>
      </c>
      <c r="I26" s="43">
        <f>F26+H26</f>
        <v>1800</v>
      </c>
      <c r="J26" s="82"/>
    </row>
    <row r="27" spans="1:10" s="62" customFormat="1" ht="21" customHeight="1">
      <c r="A27" s="73"/>
      <c r="B27" s="61" t="s">
        <v>654</v>
      </c>
      <c r="C27" s="60">
        <v>20</v>
      </c>
      <c r="D27" s="79" t="s">
        <v>308</v>
      </c>
      <c r="E27" s="81">
        <v>19</v>
      </c>
      <c r="F27" s="43">
        <f t="shared" ref="F27" si="6">C27*E27</f>
        <v>380</v>
      </c>
      <c r="G27" s="43">
        <v>7</v>
      </c>
      <c r="H27" s="43">
        <f>C27*G27</f>
        <v>140</v>
      </c>
      <c r="I27" s="43">
        <f t="shared" ref="I27:I28" si="7">F27+H27</f>
        <v>520</v>
      </c>
      <c r="J27" s="82"/>
    </row>
    <row r="28" spans="1:10" s="62" customFormat="1" ht="21" customHeight="1">
      <c r="A28" s="88"/>
      <c r="B28" s="74" t="s">
        <v>591</v>
      </c>
      <c r="C28" s="402">
        <v>1</v>
      </c>
      <c r="D28" s="519" t="s">
        <v>19</v>
      </c>
      <c r="E28" s="667">
        <v>0</v>
      </c>
      <c r="F28" s="54">
        <v>64</v>
      </c>
      <c r="G28" s="54">
        <v>0</v>
      </c>
      <c r="H28" s="54">
        <v>0</v>
      </c>
      <c r="I28" s="54">
        <f t="shared" si="7"/>
        <v>64</v>
      </c>
      <c r="J28" s="668"/>
    </row>
    <row r="29" spans="1:10" s="62" customFormat="1" ht="21" customHeight="1">
      <c r="A29" s="83"/>
      <c r="B29" s="84" t="s">
        <v>592</v>
      </c>
      <c r="C29" s="56"/>
      <c r="D29" s="57"/>
      <c r="E29" s="85"/>
      <c r="F29" s="58"/>
      <c r="G29" s="58"/>
      <c r="H29" s="58"/>
      <c r="I29" s="58"/>
      <c r="J29" s="86"/>
    </row>
    <row r="30" spans="1:10" s="16" customFormat="1" ht="21" customHeight="1">
      <c r="A30" s="44"/>
      <c r="B30" s="45" t="s">
        <v>354</v>
      </c>
      <c r="C30" s="46"/>
      <c r="D30" s="47"/>
      <c r="E30" s="48"/>
      <c r="F30" s="49">
        <f>SUM(F26:F29)</f>
        <v>1344</v>
      </c>
      <c r="G30" s="49"/>
      <c r="H30" s="49">
        <f>SUM(H26:H29)</f>
        <v>1040</v>
      </c>
      <c r="I30" s="49">
        <f>SUM(I26:I29)</f>
        <v>2384</v>
      </c>
      <c r="J30" s="50"/>
    </row>
    <row r="31" spans="1:10" s="13" customFormat="1" ht="21" customHeight="1">
      <c r="A31" s="542">
        <v>4</v>
      </c>
      <c r="B31" s="19" t="s">
        <v>493</v>
      </c>
      <c r="C31" s="673"/>
      <c r="D31" s="20"/>
      <c r="E31" s="544"/>
      <c r="F31" s="22"/>
      <c r="G31" s="671"/>
      <c r="H31" s="671"/>
      <c r="I31" s="22"/>
      <c r="J31" s="671"/>
    </row>
    <row r="32" spans="1:10" s="13" customFormat="1" ht="21" customHeight="1">
      <c r="A32" s="547"/>
      <c r="B32" s="548" t="s">
        <v>492</v>
      </c>
      <c r="C32" s="60">
        <v>8</v>
      </c>
      <c r="D32" s="441" t="s">
        <v>14</v>
      </c>
      <c r="E32" s="515">
        <v>798</v>
      </c>
      <c r="F32" s="516">
        <v>6384</v>
      </c>
      <c r="G32" s="516">
        <v>400</v>
      </c>
      <c r="H32" s="516">
        <v>3200</v>
      </c>
      <c r="I32" s="516">
        <v>9584</v>
      </c>
      <c r="J32" s="671"/>
    </row>
    <row r="33" spans="1:13" s="13" customFormat="1" ht="21" customHeight="1">
      <c r="A33" s="549"/>
      <c r="B33" s="672" t="s">
        <v>350</v>
      </c>
      <c r="C33" s="662"/>
      <c r="D33" s="551"/>
      <c r="E33" s="552"/>
      <c r="F33" s="553">
        <f>SUM(F32:F32)</f>
        <v>6384</v>
      </c>
      <c r="G33" s="554"/>
      <c r="H33" s="553">
        <f>SUM(H32:H32)</f>
        <v>3200</v>
      </c>
      <c r="I33" s="553">
        <f>SUM(I32:I32)</f>
        <v>9584</v>
      </c>
      <c r="J33" s="555"/>
    </row>
    <row r="34" spans="1:13" ht="21" customHeight="1">
      <c r="A34" s="429"/>
      <c r="B34" s="429" t="s">
        <v>593</v>
      </c>
      <c r="C34" s="430"/>
      <c r="D34" s="429"/>
      <c r="E34" s="442"/>
      <c r="F34" s="443"/>
      <c r="G34" s="444"/>
      <c r="H34" s="443"/>
      <c r="I34" s="445">
        <f>I14+I24+I30+I33</f>
        <v>114419</v>
      </c>
      <c r="J34" s="444"/>
    </row>
    <row r="35" spans="1:13" ht="21" customHeight="1">
      <c r="A35" s="94"/>
      <c r="B35" s="95"/>
      <c r="C35" s="96"/>
      <c r="D35" s="95"/>
      <c r="E35" s="95"/>
      <c r="F35" s="95"/>
      <c r="G35" s="97"/>
      <c r="H35" s="98" t="s">
        <v>30</v>
      </c>
      <c r="I35" s="99">
        <v>1.2828999999999999</v>
      </c>
      <c r="J35" s="95"/>
    </row>
    <row r="36" spans="1:13" ht="21" customHeight="1">
      <c r="A36" s="94"/>
      <c r="B36" s="100"/>
      <c r="C36" s="96"/>
      <c r="D36" s="100"/>
      <c r="E36" s="100"/>
      <c r="F36" s="100"/>
      <c r="G36" s="100"/>
      <c r="H36" s="101" t="s">
        <v>31</v>
      </c>
      <c r="I36" s="102">
        <f>I34*I35</f>
        <v>146788.13509999998</v>
      </c>
      <c r="J36" s="95"/>
      <c r="M36" s="472"/>
    </row>
    <row r="37" spans="1:13" ht="21" customHeight="1">
      <c r="A37" s="94"/>
      <c r="D37" s="104"/>
      <c r="E37" s="101" t="s">
        <v>32</v>
      </c>
      <c r="F37" s="104" t="str">
        <f>BAHTTEXT(I36)</f>
        <v>หนึ่งแสนสี่หมื่นหกพันเจ็ดร้อยแปดสิบแปดบาทสิบสี่สตางค์</v>
      </c>
      <c r="H37" s="104"/>
      <c r="I37" s="105"/>
      <c r="J37" s="95"/>
    </row>
    <row r="38" spans="1:13" s="108" customFormat="1" ht="21" customHeight="1">
      <c r="A38" s="106" t="s">
        <v>9</v>
      </c>
      <c r="B38" s="11"/>
      <c r="C38" s="37"/>
      <c r="D38" s="13"/>
      <c r="E38" s="107"/>
      <c r="F38" s="5"/>
      <c r="G38" s="38"/>
      <c r="H38" s="13"/>
      <c r="I38" s="5"/>
      <c r="J38" s="13"/>
    </row>
    <row r="39" spans="1:13" s="108" customFormat="1" ht="21" customHeight="1">
      <c r="A39" s="109" t="s">
        <v>550</v>
      </c>
      <c r="B39" s="11"/>
      <c r="C39" s="37"/>
      <c r="D39" s="13"/>
      <c r="E39" s="107"/>
      <c r="F39" s="5"/>
      <c r="G39" s="38"/>
      <c r="H39" s="13"/>
      <c r="I39" s="5"/>
      <c r="J39" s="13"/>
    </row>
    <row r="40" spans="1:13" s="108" customFormat="1" ht="21" customHeight="1">
      <c r="A40" s="109" t="s">
        <v>601</v>
      </c>
      <c r="B40" s="11"/>
      <c r="C40" s="37"/>
      <c r="D40" s="13"/>
      <c r="E40" s="107"/>
      <c r="F40" s="5"/>
      <c r="G40" s="38"/>
      <c r="H40" s="13"/>
      <c r="I40" s="5"/>
      <c r="J40" s="13"/>
    </row>
    <row r="41" spans="1:13" s="108" customFormat="1" ht="21" customHeight="1">
      <c r="A41" s="109"/>
      <c r="B41" s="11"/>
      <c r="C41" s="534"/>
      <c r="D41" s="13"/>
      <c r="E41" s="107"/>
      <c r="F41" s="5"/>
      <c r="G41" s="38"/>
      <c r="H41" s="13"/>
      <c r="I41" s="5"/>
      <c r="J41" s="13"/>
    </row>
    <row r="42" spans="1:13" s="108" customFormat="1" ht="21" customHeight="1">
      <c r="C42" s="893" t="s">
        <v>595</v>
      </c>
      <c r="D42" s="893"/>
      <c r="E42" s="893"/>
      <c r="F42" s="893"/>
      <c r="G42" s="893"/>
      <c r="H42" s="893"/>
      <c r="I42" s="893"/>
      <c r="J42" s="893"/>
    </row>
    <row r="43" spans="1:13" s="108" customFormat="1" ht="21" customHeight="1">
      <c r="A43" s="109"/>
      <c r="B43" s="11"/>
      <c r="C43" s="534"/>
      <c r="D43" s="13"/>
      <c r="E43" s="107"/>
      <c r="F43" s="5"/>
      <c r="G43" s="38"/>
      <c r="H43" s="13"/>
      <c r="I43" s="5"/>
      <c r="J43" s="13"/>
    </row>
    <row r="44" spans="1:13" ht="21" customHeight="1"/>
    <row r="45" spans="1:13" s="877" customFormat="1" ht="21" customHeight="1">
      <c r="A45" s="874"/>
      <c r="B45" s="874" t="s">
        <v>602</v>
      </c>
      <c r="C45" s="906" t="s">
        <v>603</v>
      </c>
      <c r="D45" s="906"/>
      <c r="E45" s="906"/>
      <c r="F45" s="876"/>
      <c r="H45" s="906" t="s">
        <v>604</v>
      </c>
      <c r="I45" s="906"/>
      <c r="J45" s="874"/>
    </row>
    <row r="46" spans="1:13" s="877" customFormat="1" ht="21" customHeight="1">
      <c r="A46" s="874"/>
      <c r="B46" s="874" t="s">
        <v>598</v>
      </c>
      <c r="C46" s="906" t="s">
        <v>599</v>
      </c>
      <c r="D46" s="906"/>
      <c r="E46" s="906"/>
      <c r="F46" s="876"/>
      <c r="H46" s="906" t="s">
        <v>599</v>
      </c>
      <c r="I46" s="906"/>
      <c r="J46" s="874"/>
    </row>
    <row r="47" spans="1:13" s="877" customFormat="1" ht="21" customHeight="1">
      <c r="A47" s="874"/>
      <c r="B47" s="874"/>
      <c r="D47" s="874"/>
      <c r="F47" s="876"/>
      <c r="I47" s="876"/>
      <c r="J47" s="874"/>
    </row>
    <row r="48" spans="1:13" s="877" customFormat="1" ht="21" customHeight="1">
      <c r="A48" s="874"/>
      <c r="B48" s="874"/>
      <c r="D48" s="874"/>
      <c r="F48" s="876"/>
      <c r="I48" s="876"/>
      <c r="J48" s="874"/>
    </row>
    <row r="49" spans="1:10" s="877" customFormat="1" ht="21" customHeight="1">
      <c r="A49" s="874"/>
      <c r="B49" s="874" t="s">
        <v>600</v>
      </c>
      <c r="D49" s="874"/>
      <c r="F49" s="876"/>
      <c r="H49" s="906" t="s">
        <v>605</v>
      </c>
      <c r="I49" s="906"/>
      <c r="J49" s="874"/>
    </row>
    <row r="50" spans="1:10" s="877" customFormat="1" ht="21" customHeight="1">
      <c r="A50" s="874"/>
      <c r="B50" s="874" t="s">
        <v>599</v>
      </c>
      <c r="D50" s="874"/>
      <c r="F50" s="876"/>
      <c r="H50" s="906" t="s">
        <v>606</v>
      </c>
      <c r="I50" s="906"/>
      <c r="J50" s="874"/>
    </row>
    <row r="51" spans="1:10" ht="21" customHeight="1"/>
    <row r="52" spans="1:10" s="11" customFormat="1" ht="21" hidden="1" customHeight="1">
      <c r="A52" s="674"/>
      <c r="B52" s="675"/>
      <c r="C52" s="678"/>
      <c r="D52" s="903" t="s">
        <v>595</v>
      </c>
      <c r="E52" s="903"/>
      <c r="F52" s="903"/>
      <c r="G52" s="675"/>
      <c r="H52" s="676"/>
      <c r="I52" s="676"/>
      <c r="J52" s="674"/>
    </row>
    <row r="53" spans="1:10" s="11" customFormat="1" ht="21" hidden="1" customHeight="1">
      <c r="A53" s="674"/>
      <c r="B53" s="675"/>
      <c r="C53" s="678"/>
      <c r="D53" s="677"/>
      <c r="E53" s="677"/>
      <c r="F53" s="677"/>
      <c r="G53" s="675"/>
      <c r="H53" s="676"/>
      <c r="I53" s="676"/>
      <c r="J53" s="674"/>
    </row>
    <row r="54" spans="1:10" s="11" customFormat="1" ht="21" hidden="1" customHeight="1">
      <c r="A54" s="674"/>
      <c r="B54" s="675"/>
      <c r="C54" s="678" t="s">
        <v>596</v>
      </c>
      <c r="D54" s="675" t="s">
        <v>597</v>
      </c>
      <c r="E54" s="675"/>
      <c r="F54" s="675"/>
      <c r="G54" s="675" t="s">
        <v>598</v>
      </c>
      <c r="H54" s="676"/>
      <c r="I54" s="676"/>
      <c r="J54" s="674"/>
    </row>
    <row r="55" spans="1:10" s="11" customFormat="1" ht="21" hidden="1" customHeight="1">
      <c r="A55" s="674"/>
      <c r="B55" s="675"/>
      <c r="C55" s="678"/>
      <c r="D55" s="902" t="s">
        <v>602</v>
      </c>
      <c r="E55" s="902"/>
      <c r="F55" s="902"/>
      <c r="G55" s="675"/>
      <c r="H55" s="676"/>
      <c r="I55" s="676"/>
      <c r="J55" s="674"/>
    </row>
    <row r="56" spans="1:10" s="11" customFormat="1" ht="21" hidden="1" customHeight="1">
      <c r="A56" s="674"/>
      <c r="B56" s="675"/>
      <c r="C56" s="678"/>
      <c r="D56" s="679"/>
      <c r="E56" s="679"/>
      <c r="F56" s="679"/>
      <c r="G56" s="675"/>
      <c r="H56" s="676"/>
      <c r="I56" s="676"/>
      <c r="J56" s="674"/>
    </row>
    <row r="57" spans="1:10" s="11" customFormat="1" ht="21" hidden="1" customHeight="1">
      <c r="A57" s="674"/>
      <c r="B57" s="675"/>
      <c r="C57" s="678" t="s">
        <v>596</v>
      </c>
      <c r="D57" s="675" t="s">
        <v>597</v>
      </c>
      <c r="E57" s="675"/>
      <c r="F57" s="675"/>
      <c r="G57" s="675" t="s">
        <v>599</v>
      </c>
      <c r="H57" s="676"/>
      <c r="I57" s="676"/>
      <c r="J57" s="680"/>
    </row>
    <row r="58" spans="1:10" s="11" customFormat="1" ht="21" hidden="1" customHeight="1">
      <c r="A58" s="674"/>
      <c r="B58" s="675"/>
      <c r="C58" s="678"/>
      <c r="D58" s="902" t="s">
        <v>603</v>
      </c>
      <c r="E58" s="902"/>
      <c r="F58" s="902"/>
      <c r="G58" s="675"/>
      <c r="H58" s="676"/>
      <c r="I58" s="676"/>
      <c r="J58" s="680"/>
    </row>
    <row r="59" spans="1:10" s="11" customFormat="1" ht="21" hidden="1" customHeight="1">
      <c r="A59" s="674"/>
      <c r="B59" s="675"/>
      <c r="C59" s="678"/>
      <c r="D59" s="679"/>
      <c r="E59" s="679"/>
      <c r="F59" s="679"/>
      <c r="G59" s="675"/>
      <c r="H59" s="676"/>
      <c r="I59" s="676"/>
      <c r="J59" s="680"/>
    </row>
    <row r="60" spans="1:10" s="11" customFormat="1" ht="21" hidden="1" customHeight="1">
      <c r="A60" s="674"/>
      <c r="B60" s="675"/>
      <c r="C60" s="678" t="s">
        <v>596</v>
      </c>
      <c r="D60" s="675" t="s">
        <v>597</v>
      </c>
      <c r="E60" s="675"/>
      <c r="F60" s="675"/>
      <c r="G60" s="675" t="s">
        <v>599</v>
      </c>
      <c r="H60" s="676"/>
      <c r="I60" s="676"/>
      <c r="J60" s="680"/>
    </row>
    <row r="61" spans="1:10" s="11" customFormat="1" ht="21" hidden="1" customHeight="1">
      <c r="A61" s="674"/>
      <c r="B61" s="675"/>
      <c r="C61" s="678"/>
      <c r="D61" s="902" t="s">
        <v>604</v>
      </c>
      <c r="E61" s="902"/>
      <c r="F61" s="902"/>
      <c r="G61" s="675"/>
      <c r="H61" s="676"/>
      <c r="I61" s="676"/>
      <c r="J61" s="680"/>
    </row>
    <row r="62" spans="1:10" s="11" customFormat="1" ht="21" hidden="1" customHeight="1">
      <c r="A62" s="674"/>
      <c r="B62" s="675"/>
      <c r="C62" s="678"/>
      <c r="D62" s="679"/>
      <c r="E62" s="679"/>
      <c r="F62" s="679"/>
      <c r="G62" s="675"/>
      <c r="H62" s="676"/>
      <c r="I62" s="676"/>
      <c r="J62" s="680"/>
    </row>
    <row r="63" spans="1:10" s="11" customFormat="1" ht="21" hidden="1" customHeight="1">
      <c r="A63" s="674"/>
      <c r="B63" s="675"/>
      <c r="C63" s="678" t="s">
        <v>596</v>
      </c>
      <c r="D63" s="675" t="s">
        <v>597</v>
      </c>
      <c r="E63" s="675"/>
      <c r="F63" s="675"/>
      <c r="G63" s="675" t="s">
        <v>599</v>
      </c>
      <c r="H63" s="676"/>
      <c r="I63" s="676"/>
      <c r="J63" s="680"/>
    </row>
    <row r="64" spans="1:10" s="11" customFormat="1" ht="21" hidden="1" customHeight="1">
      <c r="A64" s="674"/>
      <c r="B64" s="675"/>
      <c r="C64" s="678"/>
      <c r="D64" s="902" t="s">
        <v>600</v>
      </c>
      <c r="E64" s="902"/>
      <c r="F64" s="902"/>
      <c r="G64" s="675"/>
      <c r="H64" s="676"/>
      <c r="I64" s="676"/>
      <c r="J64" s="680"/>
    </row>
    <row r="65" spans="1:10" s="11" customFormat="1" ht="21" hidden="1" customHeight="1">
      <c r="A65" s="674"/>
      <c r="B65" s="675"/>
      <c r="C65" s="678"/>
      <c r="D65" s="679"/>
      <c r="E65" s="679"/>
      <c r="F65" s="679"/>
      <c r="G65" s="675"/>
      <c r="H65" s="676"/>
      <c r="I65" s="676"/>
      <c r="J65" s="680"/>
    </row>
    <row r="66" spans="1:10" s="11" customFormat="1" ht="21" hidden="1" customHeight="1">
      <c r="A66" s="674"/>
      <c r="B66" s="675"/>
      <c r="C66" s="678" t="s">
        <v>596</v>
      </c>
      <c r="D66" s="675" t="s">
        <v>597</v>
      </c>
      <c r="E66" s="675"/>
      <c r="F66" s="675"/>
      <c r="G66" s="675" t="s">
        <v>606</v>
      </c>
      <c r="H66" s="676"/>
      <c r="I66" s="676"/>
      <c r="J66" s="680"/>
    </row>
    <row r="67" spans="1:10" s="11" customFormat="1" ht="21" hidden="1" customHeight="1">
      <c r="A67" s="674"/>
      <c r="B67" s="675"/>
      <c r="C67" s="678"/>
      <c r="D67" s="902" t="s">
        <v>605</v>
      </c>
      <c r="E67" s="902"/>
      <c r="F67" s="902"/>
      <c r="G67" s="675"/>
      <c r="H67" s="676"/>
      <c r="I67" s="676"/>
      <c r="J67" s="680"/>
    </row>
    <row r="68" spans="1:10" s="11" customFormat="1" ht="23.1" hidden="1" customHeight="1">
      <c r="A68" s="674"/>
      <c r="B68" s="675"/>
      <c r="C68" s="678"/>
      <c r="D68" s="679"/>
      <c r="E68" s="679"/>
      <c r="F68" s="679"/>
      <c r="G68" s="675"/>
      <c r="H68" s="676"/>
      <c r="I68" s="676"/>
      <c r="J68" s="680"/>
    </row>
  </sheetData>
  <mergeCells count="21">
    <mergeCell ref="D58:F58"/>
    <mergeCell ref="D61:F61"/>
    <mergeCell ref="D64:F64"/>
    <mergeCell ref="D67:F67"/>
    <mergeCell ref="D52:F52"/>
    <mergeCell ref="D55:F55"/>
    <mergeCell ref="A1:J1"/>
    <mergeCell ref="A5:D5"/>
    <mergeCell ref="A6:A7"/>
    <mergeCell ref="B6:B7"/>
    <mergeCell ref="C6:C7"/>
    <mergeCell ref="D6:D7"/>
    <mergeCell ref="E6:F6"/>
    <mergeCell ref="G6:H6"/>
    <mergeCell ref="J6:J7"/>
    <mergeCell ref="H50:I50"/>
    <mergeCell ref="C45:E45"/>
    <mergeCell ref="H45:I45"/>
    <mergeCell ref="C46:E46"/>
    <mergeCell ref="H46:I46"/>
    <mergeCell ref="H49:I49"/>
  </mergeCells>
  <pageMargins left="0.59055118110236227" right="0.39370078740157483" top="0.62992125984251968" bottom="0.39370078740157483" header="0.39370078740157483" footer="0.15748031496062992"/>
  <pageSetup paperSize="9" scale="85" orientation="landscape" r:id="rId1"/>
  <headerFooter alignWithMargins="0">
    <oddHeader xml:space="preserve">&amp;R&amp;"TH SarabunPSK,ธรรมดา"&amp;13แบบ ปร.4(ก) แผ่นที่ &amp;P/&amp;N 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51"/>
  <sheetViews>
    <sheetView zoomScaleNormal="100" zoomScaleSheetLayoutView="100" workbookViewId="0">
      <selection activeCell="F13" sqref="F13"/>
    </sheetView>
  </sheetViews>
  <sheetFormatPr defaultRowHeight="18.75"/>
  <cols>
    <col min="1" max="1" width="6.7109375" style="11" customWidth="1"/>
    <col min="2" max="2" width="53.28515625" style="11" customWidth="1"/>
    <col min="3" max="3" width="8.7109375" style="39" customWidth="1"/>
    <col min="4" max="4" width="8.5703125" style="11" customWidth="1"/>
    <col min="5" max="5" width="10.28515625" style="11" customWidth="1"/>
    <col min="6" max="6" width="12.42578125" style="5" customWidth="1"/>
    <col min="7" max="7" width="9.7109375" style="11" customWidth="1"/>
    <col min="8" max="8" width="12.5703125" style="11" customWidth="1"/>
    <col min="9" max="9" width="14.140625" style="5" customWidth="1"/>
    <col min="10" max="10" width="9.7109375" style="13" customWidth="1"/>
    <col min="11" max="11" width="9.85546875" style="11" hidden="1" customWidth="1"/>
    <col min="12" max="12" width="9.140625" style="11"/>
    <col min="13" max="13" width="10" style="11" bestFit="1" customWidth="1"/>
    <col min="14" max="15" width="9.140625" style="11"/>
    <col min="16" max="16" width="10" style="11" bestFit="1" customWidth="1"/>
    <col min="17" max="16384" width="9.140625" style="11"/>
  </cols>
  <sheetData>
    <row r="1" spans="1:10" s="1" customFormat="1" ht="19.5" customHeight="1">
      <c r="A1" s="908" t="s">
        <v>0</v>
      </c>
      <c r="B1" s="908"/>
      <c r="C1" s="908"/>
      <c r="D1" s="908"/>
      <c r="E1" s="908"/>
      <c r="F1" s="908"/>
      <c r="G1" s="908"/>
      <c r="H1" s="908"/>
      <c r="I1" s="908"/>
      <c r="J1" s="908"/>
    </row>
    <row r="2" spans="1:10" s="1" customFormat="1" ht="23.25" customHeight="1">
      <c r="A2" s="2" t="s">
        <v>662</v>
      </c>
      <c r="B2" s="3"/>
      <c r="C2" s="37"/>
      <c r="D2" s="3"/>
      <c r="E2" s="3"/>
      <c r="F2" s="5"/>
      <c r="G2" s="3"/>
      <c r="H2" s="3"/>
      <c r="I2" s="5"/>
      <c r="J2" s="6"/>
    </row>
    <row r="3" spans="1:10" s="1" customFormat="1" ht="19.5" customHeight="1">
      <c r="A3" s="7" t="s">
        <v>657</v>
      </c>
      <c r="B3" s="3"/>
      <c r="C3" s="821"/>
      <c r="E3" s="9" t="s">
        <v>676</v>
      </c>
      <c r="F3" s="5"/>
      <c r="G3" s="3"/>
      <c r="H3" s="3"/>
      <c r="I3" s="5"/>
      <c r="J3" s="6"/>
    </row>
    <row r="4" spans="1:10" s="1" customFormat="1" ht="19.5" customHeight="1">
      <c r="A4" s="7" t="s">
        <v>658</v>
      </c>
      <c r="B4" s="3"/>
      <c r="C4" s="821"/>
      <c r="E4" s="9" t="s">
        <v>611</v>
      </c>
      <c r="F4" s="5"/>
      <c r="G4" s="3"/>
      <c r="H4" s="3"/>
      <c r="I4" s="5"/>
      <c r="J4" s="6"/>
    </row>
    <row r="5" spans="1:10" s="1" customFormat="1" ht="19.5" customHeight="1">
      <c r="A5" s="7"/>
      <c r="B5" s="3"/>
      <c r="C5" s="821"/>
      <c r="E5" s="11" t="s">
        <v>612</v>
      </c>
      <c r="F5" s="5"/>
      <c r="G5" s="3"/>
      <c r="H5" s="3"/>
      <c r="I5" s="5"/>
      <c r="J5" s="6"/>
    </row>
    <row r="6" spans="1:10" s="14" customFormat="1" ht="19.5" customHeight="1">
      <c r="A6" s="10"/>
      <c r="C6" s="920" t="s">
        <v>614</v>
      </c>
      <c r="D6" s="920"/>
      <c r="E6" s="920"/>
      <c r="F6" s="920"/>
      <c r="I6" s="15"/>
      <c r="J6" s="16" t="s">
        <v>1</v>
      </c>
    </row>
    <row r="7" spans="1:10" s="93" customFormat="1" ht="18.75" customHeight="1">
      <c r="A7" s="921" t="s">
        <v>2</v>
      </c>
      <c r="B7" s="921" t="s">
        <v>3</v>
      </c>
      <c r="C7" s="922" t="s">
        <v>4</v>
      </c>
      <c r="D7" s="921" t="s">
        <v>5</v>
      </c>
      <c r="E7" s="921" t="s">
        <v>6</v>
      </c>
      <c r="F7" s="921"/>
      <c r="G7" s="921" t="s">
        <v>7</v>
      </c>
      <c r="H7" s="921"/>
      <c r="I7" s="867" t="s">
        <v>8</v>
      </c>
      <c r="J7" s="921" t="s">
        <v>9</v>
      </c>
    </row>
    <row r="8" spans="1:10" s="93" customFormat="1" ht="18.75" customHeight="1">
      <c r="A8" s="921"/>
      <c r="B8" s="921"/>
      <c r="C8" s="923"/>
      <c r="D8" s="921"/>
      <c r="E8" s="18" t="s">
        <v>10</v>
      </c>
      <c r="F8" s="872" t="s">
        <v>11</v>
      </c>
      <c r="G8" s="18" t="s">
        <v>10</v>
      </c>
      <c r="H8" s="18" t="s">
        <v>11</v>
      </c>
      <c r="I8" s="873" t="s">
        <v>12</v>
      </c>
      <c r="J8" s="921"/>
    </row>
    <row r="9" spans="1:10" s="13" customFormat="1" ht="18.75" customHeight="1">
      <c r="A9" s="868"/>
      <c r="B9" s="869" t="s">
        <v>524</v>
      </c>
      <c r="C9" s="870"/>
      <c r="D9" s="869"/>
      <c r="E9" s="440"/>
      <c r="F9" s="871"/>
      <c r="G9" s="440"/>
      <c r="H9" s="440"/>
      <c r="I9" s="871"/>
      <c r="J9" s="440"/>
    </row>
    <row r="10" spans="1:10" s="13" customFormat="1" ht="18.75" customHeight="1">
      <c r="A10" s="18">
        <v>1</v>
      </c>
      <c r="B10" s="19" t="s">
        <v>613</v>
      </c>
      <c r="C10" s="822"/>
      <c r="D10" s="19"/>
      <c r="E10" s="490"/>
      <c r="F10" s="22"/>
      <c r="G10" s="490"/>
      <c r="H10" s="490"/>
      <c r="I10" s="22"/>
      <c r="J10" s="490"/>
    </row>
    <row r="11" spans="1:10" s="13" customFormat="1" ht="18.75" customHeight="1">
      <c r="A11" s="18"/>
      <c r="B11" s="537" t="s">
        <v>485</v>
      </c>
      <c r="C11" s="851">
        <v>3</v>
      </c>
      <c r="D11" s="538" t="s">
        <v>13</v>
      </c>
      <c r="E11" s="539">
        <v>24000</v>
      </c>
      <c r="F11" s="539">
        <f t="shared" ref="F11:F14" si="0">C11*E11</f>
        <v>72000</v>
      </c>
      <c r="G11" s="539">
        <v>0</v>
      </c>
      <c r="H11" s="539">
        <f t="shared" ref="H11:H14" si="1">C11*G11</f>
        <v>0</v>
      </c>
      <c r="I11" s="540">
        <f t="shared" ref="I11:I14" si="2">F11+H11</f>
        <v>72000</v>
      </c>
      <c r="J11" s="541"/>
    </row>
    <row r="12" spans="1:10" s="13" customFormat="1" ht="18.75" customHeight="1">
      <c r="A12" s="18"/>
      <c r="B12" s="537" t="s">
        <v>486</v>
      </c>
      <c r="C12" s="851">
        <v>3</v>
      </c>
      <c r="D12" s="538" t="s">
        <v>14</v>
      </c>
      <c r="E12" s="539">
        <v>3550</v>
      </c>
      <c r="F12" s="539">
        <f t="shared" si="0"/>
        <v>10650</v>
      </c>
      <c r="G12" s="539">
        <v>0</v>
      </c>
      <c r="H12" s="539">
        <f t="shared" si="1"/>
        <v>0</v>
      </c>
      <c r="I12" s="540">
        <f t="shared" si="2"/>
        <v>10650</v>
      </c>
      <c r="J12" s="541"/>
    </row>
    <row r="13" spans="1:10" s="13" customFormat="1" ht="18.75" customHeight="1">
      <c r="A13" s="18"/>
      <c r="B13" s="537" t="s">
        <v>487</v>
      </c>
      <c r="C13" s="851">
        <v>1</v>
      </c>
      <c r="D13" s="538" t="s">
        <v>14</v>
      </c>
      <c r="E13" s="539">
        <v>8190</v>
      </c>
      <c r="F13" s="539">
        <f t="shared" si="0"/>
        <v>8190</v>
      </c>
      <c r="G13" s="539">
        <v>0</v>
      </c>
      <c r="H13" s="539">
        <f t="shared" si="1"/>
        <v>0</v>
      </c>
      <c r="I13" s="540">
        <f t="shared" si="2"/>
        <v>8190</v>
      </c>
      <c r="J13" s="541"/>
    </row>
    <row r="14" spans="1:10" s="13" customFormat="1" ht="18.75" customHeight="1">
      <c r="A14" s="18"/>
      <c r="B14" s="537" t="s">
        <v>398</v>
      </c>
      <c r="C14" s="851">
        <v>6</v>
      </c>
      <c r="D14" s="538" t="s">
        <v>14</v>
      </c>
      <c r="E14" s="539">
        <v>2450</v>
      </c>
      <c r="F14" s="539">
        <f t="shared" si="0"/>
        <v>14700</v>
      </c>
      <c r="G14" s="539">
        <v>0</v>
      </c>
      <c r="H14" s="539">
        <f t="shared" si="1"/>
        <v>0</v>
      </c>
      <c r="I14" s="540">
        <f t="shared" si="2"/>
        <v>14700</v>
      </c>
      <c r="J14" s="541"/>
    </row>
    <row r="15" spans="1:10" ht="18.75" customHeight="1">
      <c r="A15" s="28"/>
      <c r="B15" s="29" t="s">
        <v>15</v>
      </c>
      <c r="C15" s="852"/>
      <c r="D15" s="29"/>
      <c r="E15" s="30"/>
      <c r="F15" s="30">
        <f>SUM(F11:F14)</f>
        <v>105540</v>
      </c>
      <c r="G15" s="31"/>
      <c r="H15" s="30"/>
      <c r="I15" s="30">
        <f>SUM(I11:I14)</f>
        <v>105540</v>
      </c>
      <c r="J15" s="32"/>
    </row>
    <row r="16" spans="1:10" ht="18.75" customHeight="1">
      <c r="H16" s="33" t="s">
        <v>16</v>
      </c>
      <c r="I16" s="31">
        <f>I15*0.07</f>
        <v>7387.8000000000011</v>
      </c>
    </row>
    <row r="17" spans="1:11" ht="18.75" customHeight="1">
      <c r="H17" s="33" t="s">
        <v>17</v>
      </c>
      <c r="I17" s="34">
        <f>I15+I16</f>
        <v>112927.8</v>
      </c>
    </row>
    <row r="18" spans="1:11" s="14" customFormat="1" ht="18.75" customHeight="1">
      <c r="A18" s="94"/>
      <c r="C18" s="535"/>
      <c r="D18" s="104"/>
      <c r="E18" s="856" t="s">
        <v>32</v>
      </c>
      <c r="F18" s="104" t="str">
        <f>BAHTTEXT(I17)</f>
        <v>หนึ่งแสนหนึ่งหมื่นสองพันเก้าร้อยยี่สิบเจ็ดบาทแปดสิบสตางค์</v>
      </c>
      <c r="H18" s="104"/>
      <c r="I18" s="105"/>
      <c r="J18" s="95"/>
    </row>
    <row r="19" spans="1:11" s="108" customFormat="1" ht="18.75" customHeight="1">
      <c r="A19" s="106" t="s">
        <v>9</v>
      </c>
      <c r="B19" s="11"/>
      <c r="C19" s="534"/>
      <c r="D19" s="13"/>
      <c r="E19" s="107"/>
      <c r="F19" s="5"/>
      <c r="G19" s="38"/>
      <c r="H19" s="13"/>
      <c r="I19" s="5"/>
      <c r="J19" s="13"/>
    </row>
    <row r="20" spans="1:11" s="108" customFormat="1" ht="18.75" customHeight="1">
      <c r="A20" s="109" t="s">
        <v>609</v>
      </c>
      <c r="B20" s="11"/>
      <c r="C20" s="534"/>
      <c r="D20" s="13"/>
      <c r="E20" s="107"/>
      <c r="F20" s="5"/>
      <c r="G20" s="38"/>
      <c r="H20" s="13"/>
      <c r="I20" s="5"/>
      <c r="J20" s="13"/>
    </row>
    <row r="21" spans="1:11" s="108" customFormat="1" ht="18.75" customHeight="1">
      <c r="A21" s="109"/>
      <c r="B21" s="11"/>
      <c r="C21" s="534"/>
      <c r="D21" s="13"/>
      <c r="E21" s="107"/>
      <c r="F21" s="5"/>
      <c r="G21" s="38"/>
      <c r="H21" s="13"/>
      <c r="I21" s="5"/>
      <c r="J21" s="13"/>
    </row>
    <row r="22" spans="1:11" s="108" customFormat="1" ht="18.75" customHeight="1">
      <c r="A22" s="109"/>
      <c r="C22" s="534"/>
      <c r="D22" s="13"/>
      <c r="E22" s="107"/>
      <c r="F22" s="881" t="s">
        <v>595</v>
      </c>
      <c r="G22" s="38"/>
      <c r="H22" s="13"/>
      <c r="I22" s="5"/>
      <c r="J22" s="13"/>
    </row>
    <row r="23" spans="1:11" s="108" customFormat="1" ht="26.25" customHeight="1">
      <c r="A23" s="109"/>
      <c r="B23" s="11"/>
      <c r="C23" s="534"/>
      <c r="D23" s="13"/>
      <c r="E23" s="107"/>
      <c r="F23" s="5"/>
      <c r="G23" s="38"/>
      <c r="H23" s="13"/>
      <c r="I23" s="5"/>
      <c r="J23" s="13"/>
    </row>
    <row r="24" spans="1:11" s="877" customFormat="1" ht="18.75" customHeight="1">
      <c r="A24" s="874"/>
      <c r="B24" s="882"/>
      <c r="C24" s="906" t="s">
        <v>602</v>
      </c>
      <c r="D24" s="906"/>
      <c r="F24" s="906" t="s">
        <v>603</v>
      </c>
      <c r="G24" s="906"/>
      <c r="I24" s="906" t="s">
        <v>604</v>
      </c>
      <c r="J24" s="906"/>
      <c r="K24" s="906"/>
    </row>
    <row r="25" spans="1:11" s="877" customFormat="1" ht="18.75" customHeight="1">
      <c r="A25" s="874"/>
      <c r="B25" s="882"/>
      <c r="C25" s="906" t="s">
        <v>598</v>
      </c>
      <c r="D25" s="906"/>
      <c r="F25" s="906" t="s">
        <v>599</v>
      </c>
      <c r="G25" s="906"/>
      <c r="I25" s="906" t="s">
        <v>599</v>
      </c>
      <c r="J25" s="906"/>
      <c r="K25" s="906"/>
    </row>
    <row r="26" spans="1:11" s="877" customFormat="1" ht="26.25" customHeight="1">
      <c r="D26" s="875"/>
      <c r="F26" s="876"/>
      <c r="I26" s="876"/>
      <c r="K26" s="876"/>
    </row>
    <row r="27" spans="1:11" s="877" customFormat="1" ht="18.75" customHeight="1">
      <c r="A27" s="874"/>
      <c r="B27" s="882"/>
      <c r="C27" s="906" t="s">
        <v>600</v>
      </c>
      <c r="D27" s="906"/>
      <c r="F27" s="876"/>
      <c r="I27" s="906" t="s">
        <v>605</v>
      </c>
      <c r="J27" s="906"/>
      <c r="K27" s="906"/>
    </row>
    <row r="28" spans="1:11" s="877" customFormat="1" ht="18.75" customHeight="1">
      <c r="A28" s="874"/>
      <c r="B28" s="882"/>
      <c r="C28" s="906" t="s">
        <v>599</v>
      </c>
      <c r="D28" s="906"/>
      <c r="F28" s="876"/>
      <c r="I28" s="906" t="s">
        <v>606</v>
      </c>
      <c r="J28" s="906"/>
      <c r="K28" s="906"/>
    </row>
    <row r="29" spans="1:11" s="14" customFormat="1" ht="23.1" customHeight="1">
      <c r="A29" s="16"/>
      <c r="C29" s="110"/>
      <c r="D29" s="16"/>
      <c r="F29" s="536"/>
      <c r="I29" s="536"/>
      <c r="J29" s="16"/>
    </row>
    <row r="30" spans="1:11" s="14" customFormat="1" ht="23.1" customHeight="1">
      <c r="A30" s="16"/>
      <c r="C30" s="110"/>
      <c r="D30" s="16"/>
      <c r="F30" s="536"/>
      <c r="I30" s="536"/>
      <c r="J30" s="16"/>
    </row>
    <row r="31" spans="1:11" s="14" customFormat="1" ht="23.1" customHeight="1">
      <c r="A31" s="16"/>
      <c r="C31" s="110"/>
      <c r="D31" s="16"/>
      <c r="F31" s="536"/>
      <c r="I31" s="536"/>
      <c r="J31" s="16"/>
    </row>
    <row r="32" spans="1:11" s="14" customFormat="1" ht="23.1" customHeight="1">
      <c r="A32" s="16"/>
      <c r="C32" s="110"/>
      <c r="D32" s="16"/>
      <c r="F32" s="536"/>
      <c r="I32" s="536"/>
      <c r="J32" s="16"/>
    </row>
    <row r="33" spans="1:10" s="14" customFormat="1" ht="21" hidden="1" customHeight="1">
      <c r="A33" s="16"/>
      <c r="C33" s="110"/>
      <c r="D33" s="16"/>
      <c r="F33" s="536"/>
      <c r="I33" s="536"/>
      <c r="J33" s="16"/>
    </row>
    <row r="34" spans="1:10" ht="21" hidden="1" customHeight="1">
      <c r="A34" s="674"/>
      <c r="B34" s="675"/>
      <c r="C34" s="678"/>
      <c r="D34" s="903" t="s">
        <v>595</v>
      </c>
      <c r="E34" s="903"/>
      <c r="F34" s="903"/>
      <c r="G34" s="675"/>
      <c r="H34" s="676"/>
      <c r="I34" s="676"/>
      <c r="J34" s="674"/>
    </row>
    <row r="35" spans="1:10" ht="21" hidden="1" customHeight="1">
      <c r="A35" s="674"/>
      <c r="B35" s="675"/>
      <c r="C35" s="678"/>
      <c r="D35" s="677"/>
      <c r="E35" s="677"/>
      <c r="F35" s="677"/>
      <c r="G35" s="675"/>
      <c r="H35" s="676"/>
      <c r="I35" s="676"/>
      <c r="J35" s="674"/>
    </row>
    <row r="36" spans="1:10" ht="21" hidden="1" customHeight="1">
      <c r="A36" s="674"/>
      <c r="B36" s="675"/>
      <c r="C36" s="678" t="s">
        <v>596</v>
      </c>
      <c r="D36" s="675" t="s">
        <v>597</v>
      </c>
      <c r="E36" s="675"/>
      <c r="F36" s="675"/>
      <c r="G36" s="675" t="s">
        <v>598</v>
      </c>
      <c r="H36" s="676"/>
      <c r="I36" s="676"/>
      <c r="J36" s="674"/>
    </row>
    <row r="37" spans="1:10" ht="21" hidden="1" customHeight="1">
      <c r="A37" s="674"/>
      <c r="B37" s="675"/>
      <c r="C37" s="678"/>
      <c r="D37" s="902" t="s">
        <v>602</v>
      </c>
      <c r="E37" s="902"/>
      <c r="F37" s="902"/>
      <c r="G37" s="675"/>
      <c r="H37" s="676"/>
      <c r="I37" s="676"/>
      <c r="J37" s="674"/>
    </row>
    <row r="38" spans="1:10" ht="21" hidden="1" customHeight="1">
      <c r="A38" s="674"/>
      <c r="B38" s="675"/>
      <c r="C38" s="678"/>
      <c r="D38" s="679"/>
      <c r="E38" s="679"/>
      <c r="F38" s="679"/>
      <c r="G38" s="675"/>
      <c r="H38" s="676"/>
      <c r="I38" s="676"/>
      <c r="J38" s="674"/>
    </row>
    <row r="39" spans="1:10" ht="21" hidden="1" customHeight="1">
      <c r="A39" s="674"/>
      <c r="B39" s="675"/>
      <c r="C39" s="678" t="s">
        <v>596</v>
      </c>
      <c r="D39" s="675" t="s">
        <v>597</v>
      </c>
      <c r="E39" s="675"/>
      <c r="F39" s="675"/>
      <c r="G39" s="675" t="s">
        <v>599</v>
      </c>
      <c r="H39" s="676"/>
      <c r="I39" s="676"/>
      <c r="J39" s="680"/>
    </row>
    <row r="40" spans="1:10" ht="21" hidden="1" customHeight="1">
      <c r="A40" s="674"/>
      <c r="B40" s="675"/>
      <c r="C40" s="678"/>
      <c r="D40" s="902" t="s">
        <v>603</v>
      </c>
      <c r="E40" s="902"/>
      <c r="F40" s="902"/>
      <c r="G40" s="675"/>
      <c r="H40" s="676"/>
      <c r="I40" s="676"/>
      <c r="J40" s="680"/>
    </row>
    <row r="41" spans="1:10" ht="21" hidden="1" customHeight="1">
      <c r="A41" s="674"/>
      <c r="B41" s="675"/>
      <c r="C41" s="678"/>
      <c r="D41" s="679"/>
      <c r="E41" s="679"/>
      <c r="F41" s="679"/>
      <c r="G41" s="675"/>
      <c r="H41" s="676"/>
      <c r="I41" s="676"/>
      <c r="J41" s="680"/>
    </row>
    <row r="42" spans="1:10" ht="21" hidden="1" customHeight="1">
      <c r="A42" s="674"/>
      <c r="B42" s="675"/>
      <c r="C42" s="678" t="s">
        <v>596</v>
      </c>
      <c r="D42" s="675" t="s">
        <v>597</v>
      </c>
      <c r="E42" s="675"/>
      <c r="F42" s="675"/>
      <c r="G42" s="675" t="s">
        <v>599</v>
      </c>
      <c r="H42" s="676"/>
      <c r="I42" s="676"/>
      <c r="J42" s="680"/>
    </row>
    <row r="43" spans="1:10" ht="21" hidden="1" customHeight="1">
      <c r="A43" s="674"/>
      <c r="B43" s="675"/>
      <c r="C43" s="678"/>
      <c r="D43" s="902" t="s">
        <v>604</v>
      </c>
      <c r="E43" s="902"/>
      <c r="F43" s="902"/>
      <c r="G43" s="675"/>
      <c r="H43" s="676"/>
      <c r="I43" s="676"/>
      <c r="J43" s="680"/>
    </row>
    <row r="44" spans="1:10" ht="21" hidden="1" customHeight="1">
      <c r="A44" s="674"/>
      <c r="B44" s="675"/>
      <c r="C44" s="678"/>
      <c r="D44" s="679"/>
      <c r="E44" s="679"/>
      <c r="F44" s="679"/>
      <c r="G44" s="675"/>
      <c r="H44" s="676"/>
      <c r="I44" s="676"/>
      <c r="J44" s="680"/>
    </row>
    <row r="45" spans="1:10" ht="21" hidden="1" customHeight="1">
      <c r="A45" s="674"/>
      <c r="B45" s="675"/>
      <c r="C45" s="678" t="s">
        <v>596</v>
      </c>
      <c r="D45" s="675" t="s">
        <v>597</v>
      </c>
      <c r="E45" s="675"/>
      <c r="F45" s="675"/>
      <c r="G45" s="675" t="s">
        <v>599</v>
      </c>
      <c r="H45" s="676"/>
      <c r="I45" s="676"/>
      <c r="J45" s="680"/>
    </row>
    <row r="46" spans="1:10" ht="21" hidden="1" customHeight="1">
      <c r="A46" s="674"/>
      <c r="B46" s="675"/>
      <c r="C46" s="678"/>
      <c r="D46" s="902" t="s">
        <v>600</v>
      </c>
      <c r="E46" s="902"/>
      <c r="F46" s="902"/>
      <c r="G46" s="675"/>
      <c r="H46" s="676"/>
      <c r="I46" s="676"/>
      <c r="J46" s="680"/>
    </row>
    <row r="47" spans="1:10" ht="21" hidden="1" customHeight="1">
      <c r="A47" s="674"/>
      <c r="B47" s="675"/>
      <c r="C47" s="678"/>
      <c r="D47" s="679"/>
      <c r="E47" s="679"/>
      <c r="F47" s="679"/>
      <c r="G47" s="675"/>
      <c r="H47" s="676"/>
      <c r="I47" s="676"/>
      <c r="J47" s="680"/>
    </row>
    <row r="48" spans="1:10" ht="21" hidden="1" customHeight="1">
      <c r="A48" s="674"/>
      <c r="B48" s="675"/>
      <c r="C48" s="678" t="s">
        <v>596</v>
      </c>
      <c r="D48" s="675" t="s">
        <v>597</v>
      </c>
      <c r="E48" s="675"/>
      <c r="F48" s="675"/>
      <c r="G48" s="675" t="s">
        <v>606</v>
      </c>
      <c r="H48" s="676"/>
      <c r="I48" s="676"/>
      <c r="J48" s="680"/>
    </row>
    <row r="49" spans="1:10" ht="21" hidden="1" customHeight="1">
      <c r="A49" s="674"/>
      <c r="B49" s="675"/>
      <c r="C49" s="678"/>
      <c r="D49" s="902" t="s">
        <v>605</v>
      </c>
      <c r="E49" s="902"/>
      <c r="F49" s="902"/>
      <c r="G49" s="675"/>
      <c r="H49" s="676"/>
      <c r="I49" s="676"/>
      <c r="J49" s="680"/>
    </row>
    <row r="50" spans="1:10" ht="20.100000000000001" customHeight="1">
      <c r="H50" s="33"/>
      <c r="I50" s="36"/>
    </row>
    <row r="51" spans="1:10" ht="20.100000000000001" customHeight="1">
      <c r="A51" s="13"/>
      <c r="C51" s="836"/>
      <c r="D51" s="13"/>
      <c r="E51" s="39"/>
    </row>
  </sheetData>
  <mergeCells count="25">
    <mergeCell ref="I24:K24"/>
    <mergeCell ref="I25:K25"/>
    <mergeCell ref="I27:K27"/>
    <mergeCell ref="I28:K28"/>
    <mergeCell ref="D46:F46"/>
    <mergeCell ref="C27:D27"/>
    <mergeCell ref="C28:D28"/>
    <mergeCell ref="F24:G24"/>
    <mergeCell ref="F25:G25"/>
    <mergeCell ref="D49:F49"/>
    <mergeCell ref="A1:J1"/>
    <mergeCell ref="D34:F34"/>
    <mergeCell ref="D37:F37"/>
    <mergeCell ref="D40:F40"/>
    <mergeCell ref="D43:F43"/>
    <mergeCell ref="C6:F6"/>
    <mergeCell ref="A7:A8"/>
    <mergeCell ref="B7:B8"/>
    <mergeCell ref="C7:C8"/>
    <mergeCell ref="D7:D8"/>
    <mergeCell ref="E7:F7"/>
    <mergeCell ref="G7:H7"/>
    <mergeCell ref="J7:J8"/>
    <mergeCell ref="C24:D24"/>
    <mergeCell ref="C25:D25"/>
  </mergeCells>
  <pageMargins left="0.39370078740157483" right="0.39370078740157483" top="0.62992125984251968" bottom="0.39370078740157483" header="0.39370078740157483" footer="0.15748031496062992"/>
  <pageSetup paperSize="9" scale="95" orientation="landscape" r:id="rId1"/>
  <headerFooter alignWithMargins="0">
    <oddHeader xml:space="preserve">&amp;R&amp;"TH SarabunPSK,ธรรมดา"&amp;14แบบ ปร.4(ข) แผ่นที่ &amp;P/&amp;N 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43"/>
  <sheetViews>
    <sheetView zoomScaleNormal="100" zoomScaleSheetLayoutView="100" workbookViewId="0">
      <selection activeCell="M44" sqref="M44"/>
    </sheetView>
  </sheetViews>
  <sheetFormatPr defaultRowHeight="18.75"/>
  <cols>
    <col min="1" max="1" width="7.42578125" style="11" customWidth="1"/>
    <col min="2" max="2" width="53.28515625" style="11" customWidth="1"/>
    <col min="3" max="3" width="7.5703125" style="13" customWidth="1"/>
    <col min="4" max="4" width="8.28515625" style="11" customWidth="1"/>
    <col min="5" max="5" width="10.28515625" style="11" customWidth="1"/>
    <col min="6" max="6" width="12.42578125" style="5" customWidth="1"/>
    <col min="7" max="7" width="9.7109375" style="11" customWidth="1"/>
    <col min="8" max="8" width="12.5703125" style="11" customWidth="1"/>
    <col min="9" max="9" width="14.140625" style="5" customWidth="1"/>
    <col min="10" max="10" width="9.7109375" style="13" customWidth="1"/>
    <col min="11" max="11" width="9.85546875" style="11" hidden="1" customWidth="1"/>
    <col min="12" max="12" width="9.140625" style="11"/>
    <col min="13" max="13" width="10" style="11" bestFit="1" customWidth="1"/>
    <col min="14" max="15" width="9.140625" style="11"/>
    <col min="16" max="16" width="10" style="11" bestFit="1" customWidth="1"/>
    <col min="17" max="16384" width="9.140625" style="11"/>
  </cols>
  <sheetData>
    <row r="1" spans="1:10" s="1" customFormat="1" ht="23.1" customHeight="1">
      <c r="A1" s="913"/>
      <c r="B1" s="913"/>
      <c r="C1" s="913"/>
      <c r="D1" s="913"/>
      <c r="E1" s="913"/>
      <c r="F1" s="913"/>
      <c r="G1" s="913"/>
      <c r="H1" s="913"/>
      <c r="I1" s="913"/>
      <c r="J1" s="913"/>
    </row>
    <row r="2" spans="1:10" s="1" customFormat="1" ht="23.1" customHeight="1">
      <c r="A2" s="681"/>
      <c r="B2" s="682"/>
      <c r="C2" s="683"/>
      <c r="D2" s="682"/>
      <c r="E2" s="682"/>
      <c r="F2" s="684"/>
      <c r="G2" s="682"/>
      <c r="H2" s="682"/>
      <c r="I2" s="684"/>
      <c r="J2" s="685"/>
    </row>
    <row r="3" spans="1:10" s="1" customFormat="1" ht="23.1" customHeight="1">
      <c r="A3" s="686"/>
      <c r="B3" s="682"/>
      <c r="C3" s="687"/>
      <c r="D3" s="688"/>
      <c r="E3" s="689"/>
      <c r="F3" s="684"/>
      <c r="G3" s="682"/>
      <c r="H3" s="682"/>
      <c r="I3" s="684"/>
      <c r="J3" s="685"/>
    </row>
    <row r="4" spans="1:10" s="1" customFormat="1" ht="23.1" customHeight="1">
      <c r="A4" s="686"/>
      <c r="B4" s="682"/>
      <c r="C4" s="687"/>
      <c r="D4" s="688"/>
      <c r="E4" s="689"/>
      <c r="F4" s="684"/>
      <c r="G4" s="682"/>
      <c r="H4" s="682"/>
      <c r="I4" s="684"/>
      <c r="J4" s="685"/>
    </row>
    <row r="5" spans="1:10" s="1" customFormat="1" ht="23.1" customHeight="1">
      <c r="A5" s="686"/>
      <c r="B5" s="682"/>
      <c r="C5" s="687"/>
      <c r="D5" s="688"/>
      <c r="E5" s="719"/>
      <c r="F5" s="684"/>
      <c r="G5" s="682"/>
      <c r="H5" s="682"/>
      <c r="I5" s="684"/>
      <c r="J5" s="685"/>
    </row>
    <row r="6" spans="1:10" s="14" customFormat="1" ht="23.1" customHeight="1">
      <c r="A6" s="690"/>
      <c r="B6" s="95"/>
      <c r="C6" s="916"/>
      <c r="D6" s="916"/>
      <c r="E6" s="916"/>
      <c r="F6" s="916"/>
      <c r="G6" s="95"/>
      <c r="H6" s="95"/>
      <c r="I6" s="723"/>
      <c r="J6" s="94"/>
    </row>
    <row r="7" spans="1:10" s="13" customFormat="1" ht="23.1" customHeight="1">
      <c r="A7" s="924"/>
      <c r="B7" s="924"/>
      <c r="C7" s="924"/>
      <c r="D7" s="924"/>
      <c r="E7" s="924"/>
      <c r="F7" s="924"/>
      <c r="G7" s="924"/>
      <c r="H7" s="924"/>
      <c r="I7" s="691"/>
      <c r="J7" s="924"/>
    </row>
    <row r="8" spans="1:10" s="13" customFormat="1" ht="23.1" customHeight="1">
      <c r="A8" s="924"/>
      <c r="B8" s="924"/>
      <c r="C8" s="924"/>
      <c r="D8" s="924"/>
      <c r="E8" s="692"/>
      <c r="F8" s="691"/>
      <c r="G8" s="692"/>
      <c r="H8" s="692"/>
      <c r="I8" s="691"/>
      <c r="J8" s="924"/>
    </row>
    <row r="9" spans="1:10" s="13" customFormat="1" ht="23.1" customHeight="1">
      <c r="A9" s="693"/>
      <c r="B9" s="694"/>
      <c r="C9" s="695"/>
      <c r="D9" s="694"/>
      <c r="E9" s="692"/>
      <c r="F9" s="691"/>
      <c r="G9" s="692"/>
      <c r="H9" s="692"/>
      <c r="I9" s="691"/>
      <c r="J9" s="692"/>
    </row>
    <row r="10" spans="1:10" s="13" customFormat="1" ht="23.1" customHeight="1">
      <c r="A10" s="693"/>
      <c r="B10" s="694"/>
      <c r="C10" s="695"/>
      <c r="D10" s="694"/>
      <c r="E10" s="692"/>
      <c r="F10" s="691"/>
      <c r="G10" s="692"/>
      <c r="H10" s="692"/>
      <c r="I10" s="691"/>
      <c r="J10" s="692"/>
    </row>
    <row r="11" spans="1:10" s="13" customFormat="1" ht="23.1" customHeight="1">
      <c r="A11" s="693"/>
      <c r="B11" s="733"/>
      <c r="C11" s="734"/>
      <c r="D11" s="735"/>
      <c r="E11" s="716"/>
      <c r="F11" s="716"/>
      <c r="G11" s="716"/>
      <c r="H11" s="716"/>
      <c r="I11" s="716"/>
      <c r="J11" s="717"/>
    </row>
    <row r="12" spans="1:10" s="13" customFormat="1" ht="23.1" customHeight="1">
      <c r="A12" s="693"/>
      <c r="B12" s="733"/>
      <c r="C12" s="734"/>
      <c r="D12" s="735"/>
      <c r="E12" s="716"/>
      <c r="F12" s="716"/>
      <c r="G12" s="716"/>
      <c r="H12" s="716"/>
      <c r="I12" s="716"/>
      <c r="J12" s="717"/>
    </row>
    <row r="13" spans="1:10" s="13" customFormat="1" ht="23.1" customHeight="1">
      <c r="A13" s="693"/>
      <c r="B13" s="733"/>
      <c r="C13" s="734"/>
      <c r="D13" s="735"/>
      <c r="E13" s="716"/>
      <c r="F13" s="716"/>
      <c r="G13" s="716"/>
      <c r="H13" s="716"/>
      <c r="I13" s="716"/>
      <c r="J13" s="717"/>
    </row>
    <row r="14" spans="1:10" s="13" customFormat="1" ht="23.1" customHeight="1">
      <c r="A14" s="693"/>
      <c r="B14" s="733"/>
      <c r="C14" s="734"/>
      <c r="D14" s="735"/>
      <c r="E14" s="716"/>
      <c r="F14" s="716"/>
      <c r="G14" s="716"/>
      <c r="H14" s="716"/>
      <c r="I14" s="716"/>
      <c r="J14" s="717"/>
    </row>
    <row r="15" spans="1:10" ht="23.1" customHeight="1">
      <c r="A15" s="719"/>
      <c r="B15" s="693"/>
      <c r="C15" s="736"/>
      <c r="D15" s="693"/>
      <c r="E15" s="725"/>
      <c r="F15" s="725"/>
      <c r="G15" s="726"/>
      <c r="H15" s="725"/>
      <c r="I15" s="725"/>
      <c r="J15" s="692"/>
    </row>
    <row r="16" spans="1:10" ht="23.1" customHeight="1">
      <c r="A16" s="719"/>
      <c r="B16" s="719"/>
      <c r="C16" s="692"/>
      <c r="D16" s="719"/>
      <c r="E16" s="719"/>
      <c r="F16" s="684"/>
      <c r="G16" s="719"/>
      <c r="H16" s="35"/>
      <c r="I16" s="726"/>
      <c r="J16" s="692"/>
    </row>
    <row r="17" spans="1:10" ht="23.1" customHeight="1">
      <c r="A17" s="719"/>
      <c r="B17" s="719"/>
      <c r="C17" s="692"/>
      <c r="D17" s="719"/>
      <c r="E17" s="719"/>
      <c r="F17" s="684"/>
      <c r="G17" s="719"/>
      <c r="H17" s="35"/>
      <c r="I17" s="36"/>
      <c r="J17" s="692"/>
    </row>
    <row r="18" spans="1:10" s="14" customFormat="1" ht="23.1" customHeight="1">
      <c r="A18" s="94"/>
      <c r="B18" s="95"/>
      <c r="C18" s="737"/>
      <c r="D18" s="104"/>
      <c r="E18" s="101"/>
      <c r="F18" s="104"/>
      <c r="G18" s="95"/>
      <c r="H18" s="104"/>
      <c r="I18" s="105"/>
      <c r="J18" s="95"/>
    </row>
    <row r="19" spans="1:10" s="108" customFormat="1" ht="23.1" customHeight="1">
      <c r="A19" s="732"/>
      <c r="B19" s="719"/>
      <c r="C19" s="532"/>
      <c r="D19" s="692"/>
      <c r="E19" s="720"/>
      <c r="F19" s="684"/>
      <c r="G19" s="721"/>
      <c r="H19" s="692"/>
      <c r="I19" s="684"/>
      <c r="J19" s="692"/>
    </row>
    <row r="20" spans="1:10" s="108" customFormat="1" ht="23.1" customHeight="1">
      <c r="A20" s="722"/>
      <c r="B20" s="719"/>
      <c r="C20" s="532"/>
      <c r="D20" s="692"/>
      <c r="E20" s="720"/>
      <c r="F20" s="684"/>
      <c r="G20" s="721"/>
      <c r="H20" s="692"/>
      <c r="I20" s="684"/>
      <c r="J20" s="692"/>
    </row>
    <row r="21" spans="1:10" s="14" customFormat="1" ht="21" customHeight="1">
      <c r="A21" s="94"/>
      <c r="B21" s="95"/>
      <c r="C21" s="96"/>
      <c r="D21" s="94"/>
      <c r="E21" s="95"/>
      <c r="F21" s="738"/>
      <c r="G21" s="95"/>
      <c r="H21" s="95"/>
      <c r="I21" s="738"/>
      <c r="J21" s="94"/>
    </row>
    <row r="22" spans="1:10" s="14" customFormat="1" ht="21" customHeight="1">
      <c r="A22" s="94"/>
      <c r="B22" s="95"/>
      <c r="C22" s="96"/>
      <c r="D22" s="94"/>
      <c r="E22" s="95"/>
      <c r="F22" s="738"/>
      <c r="G22" s="95"/>
      <c r="H22" s="95"/>
      <c r="I22" s="738"/>
      <c r="J22" s="94"/>
    </row>
    <row r="23" spans="1:10" s="14" customFormat="1" ht="21" customHeight="1">
      <c r="A23" s="94"/>
      <c r="B23" s="95"/>
      <c r="C23" s="96"/>
      <c r="D23" s="94"/>
      <c r="E23" s="95"/>
      <c r="F23" s="738"/>
      <c r="G23" s="95"/>
      <c r="H23" s="95"/>
      <c r="I23" s="738"/>
      <c r="J23" s="94"/>
    </row>
    <row r="24" spans="1:10" s="14" customFormat="1" ht="21" customHeight="1">
      <c r="A24" s="94"/>
      <c r="B24" s="95"/>
      <c r="C24" s="96"/>
      <c r="D24" s="94"/>
      <c r="E24" s="95"/>
      <c r="F24" s="738"/>
      <c r="G24" s="95"/>
      <c r="H24" s="95"/>
      <c r="I24" s="738"/>
      <c r="J24" s="94"/>
    </row>
    <row r="25" spans="1:10" s="14" customFormat="1" ht="21" customHeight="1">
      <c r="A25" s="16"/>
      <c r="C25" s="110"/>
      <c r="D25" s="16"/>
      <c r="F25" s="536"/>
      <c r="I25" s="536"/>
      <c r="J25" s="16"/>
    </row>
    <row r="26" spans="1:10" ht="21" customHeight="1">
      <c r="A26" s="674"/>
      <c r="B26" s="675"/>
      <c r="C26" s="675"/>
      <c r="D26" s="903" t="s">
        <v>595</v>
      </c>
      <c r="E26" s="903"/>
      <c r="F26" s="903"/>
      <c r="G26" s="675"/>
      <c r="H26" s="676"/>
      <c r="I26" s="676"/>
      <c r="J26" s="674"/>
    </row>
    <row r="27" spans="1:10" ht="21" customHeight="1">
      <c r="A27" s="674"/>
      <c r="B27" s="675"/>
      <c r="C27" s="675"/>
      <c r="D27" s="677"/>
      <c r="E27" s="677"/>
      <c r="F27" s="677"/>
      <c r="G27" s="675"/>
      <c r="H27" s="676"/>
      <c r="I27" s="676"/>
      <c r="J27" s="674"/>
    </row>
    <row r="28" spans="1:10" ht="21" customHeight="1">
      <c r="A28" s="674"/>
      <c r="B28" s="675"/>
      <c r="C28" s="678" t="s">
        <v>596</v>
      </c>
      <c r="D28" s="675" t="s">
        <v>597</v>
      </c>
      <c r="E28" s="675"/>
      <c r="F28" s="675"/>
      <c r="G28" s="675" t="s">
        <v>598</v>
      </c>
      <c r="H28" s="676"/>
      <c r="I28" s="676"/>
      <c r="J28" s="674"/>
    </row>
    <row r="29" spans="1:10" ht="21" customHeight="1">
      <c r="A29" s="674"/>
      <c r="B29" s="675"/>
      <c r="C29" s="675"/>
      <c r="D29" s="902" t="s">
        <v>602</v>
      </c>
      <c r="E29" s="902"/>
      <c r="F29" s="902"/>
      <c r="G29" s="675"/>
      <c r="H29" s="676"/>
      <c r="I29" s="676"/>
      <c r="J29" s="674"/>
    </row>
    <row r="30" spans="1:10" ht="21" customHeight="1">
      <c r="A30" s="674"/>
      <c r="B30" s="675"/>
      <c r="C30" s="675"/>
      <c r="D30" s="679"/>
      <c r="E30" s="679"/>
      <c r="F30" s="679"/>
      <c r="G30" s="675"/>
      <c r="H30" s="676"/>
      <c r="I30" s="676"/>
      <c r="J30" s="674"/>
    </row>
    <row r="31" spans="1:10" ht="21" customHeight="1">
      <c r="A31" s="674"/>
      <c r="B31" s="675"/>
      <c r="C31" s="678" t="s">
        <v>596</v>
      </c>
      <c r="D31" s="675" t="s">
        <v>597</v>
      </c>
      <c r="E31" s="675"/>
      <c r="F31" s="675"/>
      <c r="G31" s="675" t="s">
        <v>599</v>
      </c>
      <c r="H31" s="676"/>
      <c r="I31" s="676"/>
      <c r="J31" s="680"/>
    </row>
    <row r="32" spans="1:10" ht="21" customHeight="1">
      <c r="A32" s="674"/>
      <c r="B32" s="675"/>
      <c r="C32" s="675"/>
      <c r="D32" s="902" t="s">
        <v>603</v>
      </c>
      <c r="E32" s="902"/>
      <c r="F32" s="902"/>
      <c r="G32" s="675"/>
      <c r="H32" s="676"/>
      <c r="I32" s="676"/>
      <c r="J32" s="680"/>
    </row>
    <row r="33" spans="1:10" ht="21" customHeight="1">
      <c r="A33" s="674"/>
      <c r="B33" s="675"/>
      <c r="C33" s="675"/>
      <c r="D33" s="679"/>
      <c r="E33" s="679"/>
      <c r="F33" s="679"/>
      <c r="G33" s="675"/>
      <c r="H33" s="676"/>
      <c r="I33" s="676"/>
      <c r="J33" s="680"/>
    </row>
    <row r="34" spans="1:10" ht="21" customHeight="1">
      <c r="A34" s="674"/>
      <c r="B34" s="675"/>
      <c r="C34" s="678" t="s">
        <v>596</v>
      </c>
      <c r="D34" s="675" t="s">
        <v>597</v>
      </c>
      <c r="E34" s="675"/>
      <c r="F34" s="675"/>
      <c r="G34" s="675" t="s">
        <v>599</v>
      </c>
      <c r="H34" s="676"/>
      <c r="I34" s="676"/>
      <c r="J34" s="680"/>
    </row>
    <row r="35" spans="1:10" ht="21" customHeight="1">
      <c r="A35" s="674"/>
      <c r="B35" s="675"/>
      <c r="C35" s="675"/>
      <c r="D35" s="902" t="s">
        <v>604</v>
      </c>
      <c r="E35" s="902"/>
      <c r="F35" s="902"/>
      <c r="G35" s="675"/>
      <c r="H35" s="676"/>
      <c r="I35" s="676"/>
      <c r="J35" s="680"/>
    </row>
    <row r="36" spans="1:10" ht="21" customHeight="1">
      <c r="A36" s="674"/>
      <c r="B36" s="675"/>
      <c r="C36" s="675"/>
      <c r="D36" s="679"/>
      <c r="E36" s="679"/>
      <c r="F36" s="679"/>
      <c r="G36" s="675"/>
      <c r="H36" s="676"/>
      <c r="I36" s="676"/>
      <c r="J36" s="680"/>
    </row>
    <row r="37" spans="1:10" ht="21" customHeight="1">
      <c r="A37" s="674"/>
      <c r="B37" s="675"/>
      <c r="C37" s="678" t="s">
        <v>596</v>
      </c>
      <c r="D37" s="675" t="s">
        <v>597</v>
      </c>
      <c r="E37" s="675"/>
      <c r="F37" s="675"/>
      <c r="G37" s="675" t="s">
        <v>599</v>
      </c>
      <c r="H37" s="676"/>
      <c r="I37" s="676"/>
      <c r="J37" s="680"/>
    </row>
    <row r="38" spans="1:10" ht="21" customHeight="1">
      <c r="A38" s="674"/>
      <c r="B38" s="675"/>
      <c r="C38" s="675"/>
      <c r="D38" s="902" t="s">
        <v>600</v>
      </c>
      <c r="E38" s="902"/>
      <c r="F38" s="902"/>
      <c r="G38" s="675"/>
      <c r="H38" s="676"/>
      <c r="I38" s="676"/>
      <c r="J38" s="680"/>
    </row>
    <row r="39" spans="1:10" ht="21" customHeight="1">
      <c r="A39" s="674"/>
      <c r="B39" s="675"/>
      <c r="C39" s="675"/>
      <c r="D39" s="679"/>
      <c r="E39" s="679"/>
      <c r="F39" s="679"/>
      <c r="G39" s="675"/>
      <c r="H39" s="676"/>
      <c r="I39" s="676"/>
      <c r="J39" s="680"/>
    </row>
    <row r="40" spans="1:10" ht="21" customHeight="1">
      <c r="A40" s="674"/>
      <c r="B40" s="675"/>
      <c r="C40" s="678" t="s">
        <v>596</v>
      </c>
      <c r="D40" s="675" t="s">
        <v>597</v>
      </c>
      <c r="E40" s="675"/>
      <c r="F40" s="675"/>
      <c r="G40" s="675" t="s">
        <v>606</v>
      </c>
      <c r="H40" s="676"/>
      <c r="I40" s="676"/>
      <c r="J40" s="680"/>
    </row>
    <row r="41" spans="1:10" ht="21" customHeight="1">
      <c r="A41" s="674"/>
      <c r="B41" s="675"/>
      <c r="C41" s="675"/>
      <c r="D41" s="902" t="s">
        <v>605</v>
      </c>
      <c r="E41" s="902"/>
      <c r="F41" s="902"/>
      <c r="G41" s="675"/>
      <c r="H41" s="676"/>
      <c r="I41" s="676"/>
      <c r="J41" s="680"/>
    </row>
    <row r="42" spans="1:10" ht="20.100000000000001" customHeight="1">
      <c r="H42" s="33"/>
      <c r="I42" s="36"/>
    </row>
    <row r="43" spans="1:10" ht="20.100000000000001" customHeight="1">
      <c r="A43" s="13"/>
      <c r="C43" s="38"/>
      <c r="D43" s="13"/>
      <c r="E43" s="39"/>
    </row>
  </sheetData>
  <mergeCells count="15">
    <mergeCell ref="D41:F41"/>
    <mergeCell ref="A1:J1"/>
    <mergeCell ref="C6:F6"/>
    <mergeCell ref="A7:A8"/>
    <mergeCell ref="B7:B8"/>
    <mergeCell ref="C7:C8"/>
    <mergeCell ref="D7:D8"/>
    <mergeCell ref="E7:F7"/>
    <mergeCell ref="G7:H7"/>
    <mergeCell ref="J7:J8"/>
    <mergeCell ref="D26:F26"/>
    <mergeCell ref="D29:F29"/>
    <mergeCell ref="D32:F32"/>
    <mergeCell ref="D35:F35"/>
    <mergeCell ref="D38:F38"/>
  </mergeCells>
  <pageMargins left="0.39370078740157483" right="0.39370078740157483" top="0.62992125984251968" bottom="0.39370078740157483" header="0.39370078740157483" footer="0.15748031496062992"/>
  <pageSetup paperSize="9" scale="95" orientation="landscape" r:id="rId1"/>
  <headerFooter alignWithMargins="0">
    <oddHeader xml:space="preserve">&amp;R&amp;"TH SarabunPSK,ธรรมดา"&amp;14แบบ ปร.4(ข) แผ่นที่ &amp;P/&amp;N 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15</vt:i4>
      </vt:variant>
    </vt:vector>
  </HeadingPairs>
  <TitlesOfParts>
    <vt:vector size="40" baseType="lpstr">
      <vt:lpstr>ปร.6</vt:lpstr>
      <vt:lpstr>ปร.5 ก</vt:lpstr>
      <vt:lpstr>ปร.5 ข</vt:lpstr>
      <vt:lpstr>ปร.4 ก(ห้องสมุด)</vt:lpstr>
      <vt:lpstr>ปร.4 ก(อาหาร) (2)</vt:lpstr>
      <vt:lpstr>ปร.4 ก(อาหาร)</vt:lpstr>
      <vt:lpstr>ปร.4 ก(ระบบสารสนเทศ)</vt:lpstr>
      <vt:lpstr>ปร.4 ข(ห้องสมุด)</vt:lpstr>
      <vt:lpstr>ปร.4 ข(ห้องสมุด) (2)</vt:lpstr>
      <vt:lpstr>ปร.4 ข(อาหาร)</vt:lpstr>
      <vt:lpstr>ปร.4 ข(ระบบสารสนเทศ)</vt:lpstr>
      <vt:lpstr>ปร.4 ข(ระบบสารสนเทศ) (2)</vt:lpstr>
      <vt:lpstr>FACTOR F</vt:lpstr>
      <vt:lpstr>2งานฝ้าเพดาน</vt:lpstr>
      <vt:lpstr>2ผนัง</vt:lpstr>
      <vt:lpstr>2งานพื้น</vt:lpstr>
      <vt:lpstr>โครงสร้างห้องสมุด</vt:lpstr>
      <vt:lpstr>หลังคาคุมทางเดิน</vt:lpstr>
      <vt:lpstr>โครงสร้างเหล็กทางเดิน</vt:lpstr>
      <vt:lpstr>วัสดุมวลรวมต่อหน่วย</vt:lpstr>
      <vt:lpstr>วัสดุมวลพื้น</vt:lpstr>
      <vt:lpstr>วัสดุมวลผนัง</vt:lpstr>
      <vt:lpstr>วัสดุมวลฝ้า</vt:lpstr>
      <vt:lpstr>วัสดุมวลสี</vt:lpstr>
      <vt:lpstr>ราคสืบอินเตอร์เนต</vt:lpstr>
      <vt:lpstr>'ปร.5 ก'!Print_Area</vt:lpstr>
      <vt:lpstr>'ปร.5 ข'!Print_Area</vt:lpstr>
      <vt:lpstr>ปร.6!Print_Area</vt:lpstr>
      <vt:lpstr>'ปร.4 ก(ระบบสารสนเทศ)'!Print_Titles</vt:lpstr>
      <vt:lpstr>'ปร.4 ก(ห้องสมุด)'!Print_Titles</vt:lpstr>
      <vt:lpstr>'ปร.4 ก(อาหาร)'!Print_Titles</vt:lpstr>
      <vt:lpstr>'ปร.4 ข(ระบบสารสนเทศ)'!Print_Titles</vt:lpstr>
      <vt:lpstr>'ปร.4 ข(ห้องสมุด)'!Print_Titles</vt:lpstr>
      <vt:lpstr>'ปร.4 ข(อาหาร)'!Print_Titles</vt:lpstr>
      <vt:lpstr>ราคสืบอินเตอร์เนต!Print_Titles</vt:lpstr>
      <vt:lpstr>วัสดุมวลผนัง!Print_Titles</vt:lpstr>
      <vt:lpstr>วัสดุมวลฝ้า!Print_Titles</vt:lpstr>
      <vt:lpstr>วัสดุมวลพื้น!Print_Titles</vt:lpstr>
      <vt:lpstr>วัสดุมวลรวมต่อหน่วย!Print_Titles</vt:lpstr>
      <vt:lpstr>วัสดุมวลสี!Print_Titles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Phat</dc:creator>
  <cp:lastModifiedBy>Phatcharee.k</cp:lastModifiedBy>
  <cp:lastPrinted>2019-05-27T03:41:51Z</cp:lastPrinted>
  <dcterms:created xsi:type="dcterms:W3CDTF">2017-01-10T09:15:39Z</dcterms:created>
  <dcterms:modified xsi:type="dcterms:W3CDTF">2019-05-27T03:42:06Z</dcterms:modified>
</cp:coreProperties>
</file>